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835" activeTab="1"/>
  </bookViews>
  <sheets>
    <sheet name="Geral" sheetId="8" r:id="rId1"/>
    <sheet name="Resumo" sheetId="1" r:id="rId2"/>
    <sheet name="Assistência Estudantil" sheetId="2" r:id="rId3"/>
    <sheet name="Obras e serv. eng." sheetId="4" r:id="rId4"/>
    <sheet name="Terceirização" sheetId="3" r:id="rId5"/>
    <sheet name="Outros contratos Mossoró" sheetId="5" r:id="rId6"/>
    <sheet name="Outros contratos campi" sheetId="7" r:id="rId7"/>
    <sheet name="Bolsas pesquisa" sheetId="6" r:id="rId8"/>
  </sheets>
  <definedNames>
    <definedName name="_xlnm._FilterDatabase" localSheetId="6" hidden="1">'Outros contratos campi'!$B$3:$L$3</definedName>
  </definedNames>
  <calcPr calcId="145621"/>
</workbook>
</file>

<file path=xl/calcChain.xml><?xml version="1.0" encoding="utf-8"?>
<calcChain xmlns="http://schemas.openxmlformats.org/spreadsheetml/2006/main">
  <c r="D29" i="1" l="1"/>
  <c r="H16" i="4"/>
  <c r="G25" i="4"/>
  <c r="G16" i="4"/>
  <c r="I12" i="8" l="1"/>
  <c r="I3" i="8"/>
  <c r="K3" i="8"/>
  <c r="M3" i="8"/>
  <c r="I4" i="8"/>
  <c r="K4" i="8"/>
  <c r="M4" i="8"/>
  <c r="I5" i="8"/>
  <c r="K5" i="8"/>
  <c r="M5" i="8"/>
  <c r="I6" i="8"/>
  <c r="K6" i="8"/>
  <c r="M6" i="8"/>
  <c r="I7" i="8"/>
  <c r="K7" i="8"/>
  <c r="M7" i="8"/>
  <c r="I8" i="8"/>
  <c r="K8" i="8"/>
  <c r="M8" i="8"/>
  <c r="I9" i="8"/>
  <c r="K9" i="8"/>
  <c r="M9" i="8"/>
  <c r="I10" i="8"/>
  <c r="K10" i="8"/>
  <c r="M10" i="8"/>
  <c r="D18" i="1" l="1"/>
  <c r="K36" i="7"/>
  <c r="I35" i="7"/>
  <c r="K35" i="7" s="1"/>
  <c r="K34" i="7"/>
  <c r="I34" i="7"/>
  <c r="I33" i="7"/>
  <c r="K33" i="7" s="1"/>
  <c r="K32" i="7"/>
  <c r="I32" i="7"/>
  <c r="I31" i="7"/>
  <c r="K31" i="7" s="1"/>
  <c r="K30" i="7"/>
  <c r="I30" i="7"/>
  <c r="I29" i="7"/>
  <c r="K29" i="7" s="1"/>
  <c r="K28" i="7"/>
  <c r="I28" i="7"/>
  <c r="K27" i="7"/>
  <c r="K26" i="7"/>
  <c r="I26" i="7"/>
  <c r="K25" i="7"/>
  <c r="I24" i="7"/>
  <c r="K24" i="7" s="1"/>
  <c r="I23" i="7"/>
  <c r="K23" i="7" s="1"/>
  <c r="I22" i="7"/>
  <c r="K21" i="7"/>
  <c r="I21" i="7"/>
  <c r="K20" i="7"/>
  <c r="I20" i="7"/>
  <c r="K19" i="7"/>
  <c r="I19" i="7"/>
  <c r="K18" i="7"/>
  <c r="I18" i="7"/>
  <c r="K17" i="7"/>
  <c r="I17" i="7"/>
  <c r="K16" i="7"/>
  <c r="I16" i="7"/>
  <c r="K15" i="7"/>
  <c r="I15" i="7"/>
  <c r="K14" i="7"/>
  <c r="I14" i="7"/>
  <c r="K13" i="7"/>
  <c r="I13" i="7"/>
  <c r="K11" i="7"/>
  <c r="I11" i="7"/>
  <c r="K10" i="7"/>
  <c r="I10" i="7"/>
  <c r="K9" i="7"/>
  <c r="I9" i="7"/>
  <c r="K8" i="7"/>
  <c r="I8" i="7"/>
  <c r="K7" i="7"/>
  <c r="K42" i="7" s="1"/>
  <c r="I7" i="7"/>
  <c r="K6" i="7"/>
  <c r="I6" i="7"/>
  <c r="K5" i="7"/>
  <c r="I5" i="7"/>
  <c r="K4" i="7"/>
  <c r="I4" i="7"/>
  <c r="I40" i="7" s="1"/>
  <c r="K44" i="7" l="1"/>
  <c r="K43" i="7"/>
  <c r="K46" i="7" s="1"/>
  <c r="D21" i="1"/>
  <c r="C12" i="6"/>
  <c r="K113" i="5"/>
  <c r="K111" i="5"/>
  <c r="K99" i="5"/>
  <c r="K66" i="5"/>
  <c r="K15" i="5"/>
  <c r="K13" i="5"/>
  <c r="K12" i="5"/>
  <c r="K11" i="5"/>
  <c r="K9" i="5"/>
  <c r="H110" i="5"/>
  <c r="K110" i="5" s="1"/>
  <c r="K109" i="5"/>
  <c r="H109" i="5"/>
  <c r="H108" i="5"/>
  <c r="K108" i="5" s="1"/>
  <c r="K107" i="5"/>
  <c r="H107" i="5"/>
  <c r="K106" i="5"/>
  <c r="H105" i="5"/>
  <c r="K105" i="5" s="1"/>
  <c r="K104" i="5"/>
  <c r="H104" i="5"/>
  <c r="H98" i="5"/>
  <c r="K98" i="5" s="1"/>
  <c r="K97" i="5"/>
  <c r="H97" i="5"/>
  <c r="K96" i="5"/>
  <c r="K95" i="5"/>
  <c r="H95" i="5"/>
  <c r="H94" i="5"/>
  <c r="K94" i="5" s="1"/>
  <c r="K93" i="5"/>
  <c r="H93" i="5"/>
  <c r="K92" i="5"/>
  <c r="H91" i="5"/>
  <c r="K90" i="5"/>
  <c r="K89" i="5"/>
  <c r="H89" i="5"/>
  <c r="H88" i="5"/>
  <c r="K88" i="5" s="1"/>
  <c r="K87" i="5"/>
  <c r="K86" i="5"/>
  <c r="K85" i="5"/>
  <c r="K84" i="5"/>
  <c r="K83" i="5"/>
  <c r="K82" i="5"/>
  <c r="K81" i="5"/>
  <c r="K80" i="5"/>
  <c r="K79" i="5"/>
  <c r="H79" i="5"/>
  <c r="H78" i="5"/>
  <c r="K78" i="5" s="1"/>
  <c r="K77" i="5"/>
  <c r="H77" i="5"/>
  <c r="H76" i="5"/>
  <c r="K76" i="5" s="1"/>
  <c r="K75" i="5"/>
  <c r="K74" i="5"/>
  <c r="K73" i="5"/>
  <c r="K72" i="5"/>
  <c r="K71" i="5"/>
  <c r="K70" i="5"/>
  <c r="K69" i="5"/>
  <c r="K68" i="5"/>
  <c r="K67" i="5"/>
  <c r="K65" i="5"/>
  <c r="K64" i="5"/>
  <c r="K63" i="5"/>
  <c r="K62" i="5"/>
  <c r="K61" i="5"/>
  <c r="K60" i="5"/>
  <c r="K59" i="5"/>
  <c r="K58" i="5"/>
  <c r="K55" i="5"/>
  <c r="H46" i="5"/>
  <c r="K46" i="5" s="1"/>
  <c r="K45" i="5"/>
  <c r="H45" i="5"/>
  <c r="H44" i="5"/>
  <c r="K44" i="5" s="1"/>
  <c r="K43" i="5"/>
  <c r="K42" i="5"/>
  <c r="H41" i="5"/>
  <c r="K41" i="5" s="1"/>
  <c r="K40" i="5"/>
  <c r="H40" i="5"/>
  <c r="H39" i="5"/>
  <c r="K39" i="5" s="1"/>
  <c r="K38" i="5"/>
  <c r="J37" i="5"/>
  <c r="K37" i="5" s="1"/>
  <c r="H37" i="5"/>
  <c r="K36" i="5"/>
  <c r="H36" i="5"/>
  <c r="H35" i="5"/>
  <c r="K35" i="5" s="1"/>
  <c r="K34" i="5"/>
  <c r="H34" i="5"/>
  <c r="J33" i="5"/>
  <c r="J32" i="5"/>
  <c r="H32" i="5"/>
  <c r="J31" i="5"/>
  <c r="H31" i="5"/>
  <c r="K30" i="5"/>
  <c r="K29" i="5"/>
  <c r="H29" i="5"/>
  <c r="K28" i="5"/>
  <c r="K27" i="5"/>
  <c r="K26" i="5"/>
  <c r="H25" i="5"/>
  <c r="K25" i="5" s="1"/>
  <c r="K24" i="5"/>
  <c r="H24" i="5"/>
  <c r="H23" i="5"/>
  <c r="K23" i="5" s="1"/>
  <c r="K22" i="5"/>
  <c r="J22" i="5"/>
  <c r="H22" i="5"/>
  <c r="H21" i="5"/>
  <c r="K21" i="5" s="1"/>
  <c r="K20" i="5"/>
  <c r="H20" i="5"/>
  <c r="H19" i="5"/>
  <c r="K19" i="5" s="1"/>
  <c r="K18" i="5"/>
  <c r="H18" i="5"/>
  <c r="H17" i="5"/>
  <c r="K17" i="5" s="1"/>
  <c r="H16" i="5"/>
  <c r="K16" i="5" s="1"/>
  <c r="K14" i="5"/>
  <c r="H12" i="5"/>
  <c r="L12" i="5" s="1"/>
  <c r="H10" i="5"/>
  <c r="K10" i="5" s="1"/>
  <c r="H9" i="5"/>
  <c r="H8" i="5"/>
  <c r="K8" i="5" s="1"/>
  <c r="J7" i="5"/>
  <c r="H7" i="5"/>
  <c r="F7" i="5"/>
  <c r="H5" i="5"/>
  <c r="K5" i="5" s="1"/>
  <c r="F5" i="5"/>
  <c r="J4" i="5"/>
  <c r="H4" i="5"/>
  <c r="G26" i="1" l="1"/>
  <c r="D30" i="1"/>
  <c r="D34" i="1" s="1"/>
  <c r="H25" i="4"/>
  <c r="D20" i="1" s="1"/>
  <c r="G24" i="4"/>
  <c r="G23" i="4"/>
  <c r="F22" i="4"/>
  <c r="G22" i="4" s="1"/>
  <c r="F21" i="4"/>
  <c r="G21" i="4" s="1"/>
  <c r="F20" i="4"/>
  <c r="G20" i="4" s="1"/>
  <c r="F19" i="4"/>
  <c r="E19" i="4"/>
  <c r="G19" i="4" s="1"/>
  <c r="D19" i="1" s="1"/>
  <c r="G14" i="4"/>
  <c r="G13" i="4"/>
  <c r="F12" i="4"/>
  <c r="G12" i="4" s="1"/>
  <c r="G11" i="4"/>
  <c r="D17" i="1" l="1"/>
  <c r="D26" i="1" s="1"/>
  <c r="G38" i="1" s="1"/>
  <c r="F24" i="3"/>
  <c r="G14" i="1" l="1"/>
  <c r="D11" i="1"/>
  <c r="D10" i="1"/>
  <c r="G58" i="2"/>
  <c r="H58" i="2" s="1"/>
  <c r="I58" i="2" s="1"/>
  <c r="H57" i="2"/>
  <c r="I57" i="2" s="1"/>
  <c r="G57" i="2"/>
  <c r="G56" i="2"/>
  <c r="H56" i="2" s="1"/>
  <c r="I56" i="2" s="1"/>
  <c r="H55" i="2"/>
  <c r="I55" i="2" s="1"/>
  <c r="G55" i="2"/>
  <c r="G54" i="2"/>
  <c r="H54" i="2" s="1"/>
  <c r="I54" i="2" s="1"/>
  <c r="H53" i="2"/>
  <c r="I53" i="2" s="1"/>
  <c r="G53" i="2"/>
  <c r="G52" i="2"/>
  <c r="H52" i="2" s="1"/>
  <c r="I52" i="2" s="1"/>
  <c r="H51" i="2"/>
  <c r="I51" i="2" s="1"/>
  <c r="G51" i="2"/>
  <c r="H47" i="2"/>
  <c r="I47" i="2" s="1"/>
  <c r="G47" i="2"/>
  <c r="G46" i="2"/>
  <c r="H46" i="2" s="1"/>
  <c r="I46" i="2" s="1"/>
  <c r="H45" i="2"/>
  <c r="I45" i="2" s="1"/>
  <c r="G45" i="2"/>
  <c r="G44" i="2"/>
  <c r="H44" i="2" s="1"/>
  <c r="I44" i="2" s="1"/>
  <c r="H43" i="2"/>
  <c r="I43" i="2" s="1"/>
  <c r="G43" i="2"/>
  <c r="G42" i="2"/>
  <c r="H42" i="2" s="1"/>
  <c r="I42" i="2" s="1"/>
  <c r="H41" i="2"/>
  <c r="I41" i="2" s="1"/>
  <c r="G41" i="2"/>
  <c r="G40" i="2"/>
  <c r="H40" i="2" s="1"/>
  <c r="I40" i="2" s="1"/>
  <c r="G36" i="2"/>
  <c r="H36" i="2" s="1"/>
  <c r="I36" i="2" s="1"/>
  <c r="H35" i="2"/>
  <c r="I35" i="2" s="1"/>
  <c r="G35" i="2"/>
  <c r="G34" i="2"/>
  <c r="H34" i="2" s="1"/>
  <c r="I34" i="2" s="1"/>
  <c r="H33" i="2"/>
  <c r="I33" i="2" s="1"/>
  <c r="G33" i="2"/>
  <c r="G32" i="2"/>
  <c r="H32" i="2" s="1"/>
  <c r="I32" i="2" s="1"/>
  <c r="H31" i="2"/>
  <c r="I31" i="2" s="1"/>
  <c r="G31" i="2"/>
  <c r="G30" i="2"/>
  <c r="H30" i="2" s="1"/>
  <c r="I30" i="2" s="1"/>
  <c r="I29" i="2"/>
  <c r="G28" i="2"/>
  <c r="H28" i="2" s="1"/>
  <c r="I28" i="2" s="1"/>
  <c r="G24" i="2"/>
  <c r="H24" i="2" s="1"/>
  <c r="I24" i="2" s="1"/>
  <c r="H23" i="2"/>
  <c r="I23" i="2" s="1"/>
  <c r="G23" i="2"/>
  <c r="G22" i="2"/>
  <c r="H22" i="2" s="1"/>
  <c r="I22" i="2" s="1"/>
  <c r="H21" i="2"/>
  <c r="I21" i="2" s="1"/>
  <c r="G21" i="2"/>
  <c r="G20" i="2"/>
  <c r="H20" i="2" s="1"/>
  <c r="I20" i="2" s="1"/>
  <c r="H19" i="2"/>
  <c r="I19" i="2" s="1"/>
  <c r="G19" i="2"/>
  <c r="G18" i="2"/>
  <c r="H18" i="2" s="1"/>
  <c r="I18" i="2" s="1"/>
  <c r="H17" i="2"/>
  <c r="I17" i="2" s="1"/>
  <c r="G17" i="2"/>
  <c r="I48" i="2" l="1"/>
  <c r="I25" i="2"/>
  <c r="I59" i="2"/>
  <c r="I37" i="2"/>
  <c r="I61" i="2" l="1"/>
  <c r="G34" i="1" l="1"/>
  <c r="D14" i="1"/>
  <c r="G39" i="1" l="1"/>
  <c r="G37" i="1"/>
  <c r="J40" i="7"/>
  <c r="K40" i="7"/>
</calcChain>
</file>

<file path=xl/comments1.xml><?xml version="1.0" encoding="utf-8"?>
<comments xmlns="http://schemas.openxmlformats.org/spreadsheetml/2006/main">
  <authors>
    <author/>
  </authors>
  <commentList>
    <comment ref="I3" authorId="0">
      <text>
        <r>
          <rPr>
            <sz val="11"/>
            <color theme="1"/>
            <rFont val="Calibri"/>
            <family val="2"/>
            <scheme val="minor"/>
          </rPr>
          <t>======
ID#AAAAs5IWO0A
Setor de Contratos UFERSA    (2022-08-22 15:42:57)
COLUNA COM FÓRMULA - NÃO ALTERAR</t>
        </r>
      </text>
    </comment>
    <comment ref="H38" authorId="0">
      <text>
        <r>
          <rPr>
            <sz val="11"/>
            <color theme="1"/>
            <rFont val="Calibri"/>
            <family val="2"/>
            <scheme val="minor"/>
          </rPr>
          <t>======
ID#AAAAxrXcshI
Diego Henrique Bezerra    (2023-05-24 11:20:54)
A vigência encerrará em 07/09/2023. Realizaremos a prorrogação da vigência. As nove parcelas consideram os pagamentos até dezembro.</t>
        </r>
      </text>
    </comment>
    <comment ref="G39" authorId="0">
      <text>
        <r>
          <rPr>
            <sz val="11"/>
            <color theme="1"/>
            <rFont val="Calibri"/>
            <family val="2"/>
            <scheme val="minor"/>
          </rPr>
          <t>======
ID#AAAAxrXcshQ
Diego Henrique Bezerra    (2023-05-24 11:35:44)
Esse valor é referente ao quantitativo de postos ativos.</t>
        </r>
      </text>
    </comment>
    <comment ref="H41" authorId="0">
      <text>
        <r>
          <rPr>
            <sz val="11"/>
            <color theme="1"/>
            <rFont val="Calibri"/>
            <family val="2"/>
            <scheme val="minor"/>
          </rPr>
          <t>======
ID#AAAAxrXcshU
Diego Henrique Bezerra    (2023-05-24 11:37:43)
Contrato rescindido, mas ainda falta realizar a medição final.</t>
        </r>
      </text>
    </comment>
    <comment ref="G132" authorId="0">
      <text>
        <r>
          <rPr>
            <sz val="11"/>
            <color theme="1"/>
            <rFont val="Calibri"/>
            <family val="2"/>
            <scheme val="minor"/>
          </rPr>
          <t>Valor médio das notas menos o valor do aluguel
======</t>
        </r>
      </text>
    </comment>
  </commentList>
</comments>
</file>

<file path=xl/sharedStrings.xml><?xml version="1.0" encoding="utf-8"?>
<sst xmlns="http://schemas.openxmlformats.org/spreadsheetml/2006/main" count="1120" uniqueCount="765">
  <si>
    <t>Crédito Disponível</t>
  </si>
  <si>
    <t>PNAES</t>
  </si>
  <si>
    <t>Ação</t>
  </si>
  <si>
    <t>Bolsas e auxílios</t>
  </si>
  <si>
    <t>4002 - Despesas diversas</t>
  </si>
  <si>
    <t>Subtotal</t>
  </si>
  <si>
    <t>Custeio</t>
  </si>
  <si>
    <t>R$</t>
  </si>
  <si>
    <t>20RK</t>
  </si>
  <si>
    <t>20RK - Fonte 0100</t>
  </si>
  <si>
    <t>20GK</t>
  </si>
  <si>
    <t>20RK - Fonte 0144</t>
  </si>
  <si>
    <t>20GK - Fonte 0100</t>
  </si>
  <si>
    <t>Capital</t>
  </si>
  <si>
    <t>20RK - Fonte 0151</t>
  </si>
  <si>
    <t>8282 - Fonte 0100</t>
  </si>
  <si>
    <t>8282 - Fonte 0144</t>
  </si>
  <si>
    <t>Situação Orçamentária até dezembro</t>
  </si>
  <si>
    <t>Saldo PNAES</t>
  </si>
  <si>
    <t>Saldo Custeio</t>
  </si>
  <si>
    <t>Saldo Capital</t>
  </si>
  <si>
    <t>Demandas de empenho para pagamentos até dezembro</t>
  </si>
  <si>
    <t>Assistência Estudantil</t>
  </si>
  <si>
    <t>Restaurante universitário</t>
  </si>
  <si>
    <t>NECESSIDADE DE EMPENHO PARA RESTAURANTE UNIVERSITÁRIO PNAES - 2023</t>
  </si>
  <si>
    <t>CONTRATO</t>
  </si>
  <si>
    <t>CONTRATADA</t>
  </si>
  <si>
    <t>OBJETO</t>
  </si>
  <si>
    <t>CAMPUS</t>
  </si>
  <si>
    <t>NECESSIDADE EMPENHO*</t>
  </si>
  <si>
    <t>25/2018</t>
  </si>
  <si>
    <t>PUPO RESTAURANTE</t>
  </si>
  <si>
    <t>RESTAURANTE UNIVERSITÁRIO</t>
  </si>
  <si>
    <t xml:space="preserve"> MOSSORÓ</t>
  </si>
  <si>
    <t>26/2023</t>
  </si>
  <si>
    <t>SAMIR CAVALCANTE AUR</t>
  </si>
  <si>
    <t xml:space="preserve"> PAU DOS FERROS</t>
  </si>
  <si>
    <t>27/2023</t>
  </si>
  <si>
    <t xml:space="preserve"> ANGICOS</t>
  </si>
  <si>
    <t>28/2023</t>
  </si>
  <si>
    <t>CARAÚBAS</t>
  </si>
  <si>
    <t>*Já considerado os saldos do empenhos, com projeção até dezembro</t>
  </si>
  <si>
    <t>TOTAL</t>
  </si>
  <si>
    <t>NECESSIDADE DE EMPENHO PARA BOLSAS E AUXÍLIOS PNAES - 2023</t>
  </si>
  <si>
    <t>CAMPUS MOSSORÓ</t>
  </si>
  <si>
    <t>BOLSAS PNAES 2022</t>
  </si>
  <si>
    <t>EMPENHO</t>
  </si>
  <si>
    <t>SALDO</t>
  </si>
  <si>
    <t>VALOR</t>
  </si>
  <si>
    <t>QUANT.</t>
  </si>
  <si>
    <t>VALOR MENSAL</t>
  </si>
  <si>
    <t>OUT/NOV/DEZ*3</t>
  </si>
  <si>
    <t>REFORÇO</t>
  </si>
  <si>
    <t>BOLSA ACADÊMICA</t>
  </si>
  <si>
    <t>2023NE000162</t>
  </si>
  <si>
    <t>ACESSIBILIDADE</t>
  </si>
  <si>
    <t>2023NE000160</t>
  </si>
  <si>
    <t>PROMISAES</t>
  </si>
  <si>
    <t>2023NE000099/2023NE000562</t>
  </si>
  <si>
    <t>AUXÍLIO CRECHE</t>
  </si>
  <si>
    <t>2023NE000158</t>
  </si>
  <si>
    <t>AUXÍLIO TRANSPORTE</t>
  </si>
  <si>
    <t>2023NE000159</t>
  </si>
  <si>
    <t>AUXÍLIO ESPORTE</t>
  </si>
  <si>
    <t>2023NE000161</t>
  </si>
  <si>
    <t>AUXÍLIO ALIMENTAÇÃO</t>
  </si>
  <si>
    <t>2023NE000163</t>
  </si>
  <si>
    <t>AUXÍLIO COMPLEMENTAR</t>
  </si>
  <si>
    <t>2023NE000166</t>
  </si>
  <si>
    <t>CAMPUS ANGICOS</t>
  </si>
  <si>
    <t>BOLSA ACADÊMICA (fonte 1444)</t>
  </si>
  <si>
    <t>2023NE000046</t>
  </si>
  <si>
    <t>BOLSA ACADÊMICA (fonte 100)</t>
  </si>
  <si>
    <t>2023NE000011</t>
  </si>
  <si>
    <t>-</t>
  </si>
  <si>
    <t>2023NE000039</t>
  </si>
  <si>
    <t>2023NE000014</t>
  </si>
  <si>
    <t>2023NE000012</t>
  </si>
  <si>
    <t>2023NE000013</t>
  </si>
  <si>
    <t>2023NE000008</t>
  </si>
  <si>
    <t>2023NE000009</t>
  </si>
  <si>
    <t>CAMPUS CARAÚBAS</t>
  </si>
  <si>
    <t>SET/OUT/NOV/DEZ*4</t>
  </si>
  <si>
    <t>2023NE000016-01</t>
  </si>
  <si>
    <t>2022NE000022-01</t>
  </si>
  <si>
    <t>2022NE000021-01</t>
  </si>
  <si>
    <t>2023NE000010-01</t>
  </si>
  <si>
    <t>2023NE000011-01</t>
  </si>
  <si>
    <t>2023NE000015-01</t>
  </si>
  <si>
    <t>2023NE000008-01</t>
  </si>
  <si>
    <t>CAMPUS PAU DOS FERROS</t>
  </si>
  <si>
    <t>2023NE000016</t>
  </si>
  <si>
    <t>2023NE000020</t>
  </si>
  <si>
    <t>2023NE000018</t>
  </si>
  <si>
    <t>2023NE000019</t>
  </si>
  <si>
    <t>2023NE000007</t>
  </si>
  <si>
    <t>NECESSIDADE TOTAL</t>
  </si>
  <si>
    <t>Contratos de terceirização</t>
  </si>
  <si>
    <t>Bolsas e apoio à pesquisa</t>
  </si>
  <si>
    <t>Aquisições de materiais de consumo</t>
  </si>
  <si>
    <t>Obras em andamento - complemento</t>
  </si>
  <si>
    <t>Obras em andamento - aditivos</t>
  </si>
  <si>
    <t>Aquisições de equipamentos</t>
  </si>
  <si>
    <t>4002 - Incluir</t>
  </si>
  <si>
    <t>20RK - Hovet</t>
  </si>
  <si>
    <t>20RK - Medicina</t>
  </si>
  <si>
    <t>4572 - Capacitação</t>
  </si>
  <si>
    <t>a) Fechamento do restaurante universitário no período de recesso acadêmico</t>
  </si>
  <si>
    <t>b) Suspensão do pagamento de bolsas e auxílios no período de recesso acadêmico</t>
  </si>
  <si>
    <t>c) Descontinuidade do pagamento do auxílio emergencial para o semestre 2023.2</t>
  </si>
  <si>
    <t>d) Suspensão de serviços não essenciais como detetização, instalação de brises, cortinas e persianas</t>
  </si>
  <si>
    <t>e) Redução dos serviços de manutenção predial e de refrigeração</t>
  </si>
  <si>
    <t>g) Redução de viagens institucionais a fim de evitar pagamento de diárias, passagens e uso do transporte</t>
  </si>
  <si>
    <t>h) Redução na realização de eventos internos e externos</t>
  </si>
  <si>
    <t>i) Adiar repasses referentes à Convênios para a fundação de apoio</t>
  </si>
  <si>
    <t>j) Adiar novas aquisições de materiais de consumo, equipamentos e contratação de serviços</t>
  </si>
  <si>
    <t>4002 - Auxílios (0100+0144)</t>
  </si>
  <si>
    <t>20GK - Idiomas sem fronteiras</t>
  </si>
  <si>
    <t>PROJEÇÃO DE DESPESA - 2023</t>
  </si>
  <si>
    <t>PRAZO DE VIGÊNCIA</t>
  </si>
  <si>
    <t>VALOR PARA EMPENHAR</t>
  </si>
  <si>
    <t>30/2018</t>
  </si>
  <si>
    <t>RIO GRANDE DO NORTE SERVIÇOS DE VIGILÂNCIA E SEGURANÇA LTDA</t>
  </si>
  <si>
    <t>VIGILÂNCIA</t>
  </si>
  <si>
    <t>16/2020</t>
  </si>
  <si>
    <t>CLAREAR COMÉRCIO E SERVIÇOS DE MÃO DE OBRA – EIRELI-ME</t>
  </si>
  <si>
    <t>AUXILIAR DE ENFERMAGEM</t>
  </si>
  <si>
    <t>25/2022</t>
  </si>
  <si>
    <t>VENEZA</t>
  </si>
  <si>
    <t>ALMOXARIFE</t>
  </si>
  <si>
    <t>38/2022</t>
  </si>
  <si>
    <t>JAVE YIRE SERVIÇOS LTDA</t>
  </si>
  <si>
    <t>MANUTENÇÃO PREDIAL</t>
  </si>
  <si>
    <t>20/2023</t>
  </si>
  <si>
    <t>F2 SERVIÇOS</t>
  </si>
  <si>
    <t>LIMPEZA</t>
  </si>
  <si>
    <t>21/2023</t>
  </si>
  <si>
    <t>PROSEG CONSULTORIA SERVIÇOS ESPECIALIZADOS LTDA</t>
  </si>
  <si>
    <t>SERVIÇOS AGRÁRIOS</t>
  </si>
  <si>
    <t>23/2023</t>
  </si>
  <si>
    <t>CRASSOL</t>
  </si>
  <si>
    <t>PORTARIA</t>
  </si>
  <si>
    <t>37/2023</t>
  </si>
  <si>
    <t>AUXILIAR ADMINISTRATIVO / AUXILIAR DE LABORATÓRIO</t>
  </si>
  <si>
    <t>18/2021</t>
  </si>
  <si>
    <t>LEANDRO F. TOMÉ</t>
  </si>
  <si>
    <t>LIMPEZA (TERCEIRIZAÇÃO)</t>
  </si>
  <si>
    <t>09/2022</t>
  </si>
  <si>
    <t>ALFORGE SEGURANÇA PATRIMONIAL LTDA</t>
  </si>
  <si>
    <t>VIGILÂNCIA (TERCEIRIZAÇÃO)</t>
  </si>
  <si>
    <t>24/2023</t>
  </si>
  <si>
    <t>STRATÉGIA COMÉRCIO E SERVIÇOS</t>
  </si>
  <si>
    <t>PORTEIRO (TERCEIRIZAÇÃO)</t>
  </si>
  <si>
    <t>25/2023</t>
  </si>
  <si>
    <t xml:space="preserve"> CARAÚBAS</t>
  </si>
  <si>
    <t>10/2022</t>
  </si>
  <si>
    <t>01/2019</t>
  </si>
  <si>
    <t>LDS SERVICOS DE LIMPEZA LTDA</t>
  </si>
  <si>
    <t>40/2022</t>
  </si>
  <si>
    <t>JAVE YIRÊ SERVIÇOS LTDA</t>
  </si>
  <si>
    <t>MANUTENÇÃO PREDIAL (TERCEIRIZAÇÃO)</t>
  </si>
  <si>
    <t>08/2022</t>
  </si>
  <si>
    <t>22/2023</t>
  </si>
  <si>
    <t>CLAREAR COM. SERV. MAO DE OBRA LTDA</t>
  </si>
  <si>
    <t>17/2021</t>
  </si>
  <si>
    <t>LEANDRO F TOME</t>
  </si>
  <si>
    <t>59/2022</t>
  </si>
  <si>
    <t>* Busca urgente por recursos adicionais junto ao MEC, seja através de suplemento na LOA ou através de TED.</t>
  </si>
  <si>
    <t>Outras medidas necessárias:</t>
  </si>
  <si>
    <t>CONTRATOS DE OBRAS E SERVIÇOS DE ENGENHARIA VIGENTES - CONTROLE DE VALORES EMPENHADOS</t>
  </si>
  <si>
    <t>DATA DE ATUALIZAÇÃO: 28/09/2023</t>
  </si>
  <si>
    <t>DESPESAS DE CAPITAL</t>
  </si>
  <si>
    <t>OBJETO DO CONTRATO</t>
  </si>
  <si>
    <t>PRAZO FINAL DE VIGÊNCIA</t>
  </si>
  <si>
    <t>VALOR TOTAL</t>
  </si>
  <si>
    <t>VALOR EMPENHADO</t>
  </si>
  <si>
    <t>VALOR PENDENTE DE EMPENHO</t>
  </si>
  <si>
    <t>NOTAS DE EMPENHO</t>
  </si>
  <si>
    <t>OBSERVAÇÕES</t>
  </si>
  <si>
    <t>CBA CONSTRUÇÕES LTDA</t>
  </si>
  <si>
    <t>Construção do Núcleo Integrado de Práticas das Ciências Sociais Aplicadas</t>
  </si>
  <si>
    <t>2021NE000223, 2022NE000202, 2022NE000798, 2023NE000198</t>
  </si>
  <si>
    <t>///</t>
  </si>
  <si>
    <t>34/2022</t>
  </si>
  <si>
    <t>I L AZEVEDO ENGENHARIA EIRELI</t>
  </si>
  <si>
    <t>Construção do muro do Parque Tecnológico (1ª etapa)</t>
  </si>
  <si>
    <t>2022NE000581, 2022NE000873, 2023NE000176</t>
  </si>
  <si>
    <t>46/2022</t>
  </si>
  <si>
    <t>F T S SERVIÇOS DE CONSTRUÇÕES E COMÉRCIO LTDA</t>
  </si>
  <si>
    <t>Construção de Anexo para abrigar o sistema de refrigeração do prédio do Centro Integrado de Inovação Tecnológica do Semiárido - CITED, do Campus da UFERSA em Mossoró</t>
  </si>
  <si>
    <t>2022NE000782</t>
  </si>
  <si>
    <t>56/2022</t>
  </si>
  <si>
    <t>CONSTRUTORA DIOGENES LTDA</t>
  </si>
  <si>
    <t>Construção do Centro de Inovação Tecnológica e Empreendedorismo do Semiárido da UFERSA em Mossoró/RN - etapa 02: rampa de acesso</t>
  </si>
  <si>
    <t>2022NE000871</t>
  </si>
  <si>
    <t>57/2022</t>
  </si>
  <si>
    <t>CONSTRUTORA DANTAS E SERVICOS RAFAEL MOREIRA LTDA</t>
  </si>
  <si>
    <t>Construção do Centro de Inovação Tecnológica e Empreendedorismo do Semiárido da UFERSA em Mossoró/RN - etapa 02: reforço estrutural</t>
  </si>
  <si>
    <t>2022NE000872</t>
  </si>
  <si>
    <t>14/2023</t>
  </si>
  <si>
    <t>BDF ENGENHARIA INTEGRADA E SERVICOS LTDA</t>
  </si>
  <si>
    <t>Construção de academias ao ar livre no Campus Mossoró</t>
  </si>
  <si>
    <t>2023NE000408</t>
  </si>
  <si>
    <t>Solicitado através do Memorando Eletrônico nº 06/2023-SECOT, de 25/09/2023.</t>
  </si>
  <si>
    <t>16/2023</t>
  </si>
  <si>
    <t>FERRAZZI ENGENHARIA E CONSTRUÇÕES LTDA</t>
  </si>
  <si>
    <t>Construção de academias ao ar livre no Campus Caraúbas</t>
  </si>
  <si>
    <t>2023NE000675</t>
  </si>
  <si>
    <t>17/2023</t>
  </si>
  <si>
    <t>GLOBAL PROJETOS, CONSTRUÇÕES E TRANSPORTES LTDA</t>
  </si>
  <si>
    <t>Construção de academias ao ar livre no Campus Angicos</t>
  </si>
  <si>
    <t>2023NE000410</t>
  </si>
  <si>
    <t>18/2023</t>
  </si>
  <si>
    <t>JK CONSTRUTORA COMERCIO E SERVICOS LTDA</t>
  </si>
  <si>
    <t>Construção de academias ao ar livre no Campus Pau dos Ferros</t>
  </si>
  <si>
    <t>2023NE000411</t>
  </si>
  <si>
    <t>Solicitado através do Memorando Eletrônico nº 07/2023-SECOT, de 25/09/2023.</t>
  </si>
  <si>
    <t>DESPESAS DE CUSTEIO</t>
  </si>
  <si>
    <t>29/2022</t>
  </si>
  <si>
    <t>ENGEVISA SERVIÇOS DE ENGENHARIA EIRELI</t>
  </si>
  <si>
    <t>Serviços de operação eventual, manutenção corretiva e preventiva, com fornecimento e reposição de peças novas, relativamente aos equipamentos que compõem os postos de medição, subestações abrigadas e/ ou aéreas e as redes aéreas de baixa e/ou média tensão, instalados nos Campi</t>
  </si>
  <si>
    <t>Aditivo de prazo formalizado recentemente. Vigência até novembro/2023. Como valor parcial para atender demanda inicial dos novos 3 (três) meses da contratação, foi solicitado o valor parcial de R$ 62.000, 00 do total de R$ 377.880,75.</t>
  </si>
  <si>
    <t>04/2023</t>
  </si>
  <si>
    <t>MCR SISTEMAS E CONSULTORIA LTDA</t>
  </si>
  <si>
    <t>Licenças de softwares de Design Gráfico (AUTODESK AEC - Architecture, Engineering and Construction Collection), com direito de atualização e suporte</t>
  </si>
  <si>
    <t>2022NE001013, 2023NE000324</t>
  </si>
  <si>
    <t>54/2022</t>
  </si>
  <si>
    <t>Reforma e adaptação para instalação de pinacoteca no prédio central da UFERSA em Mossoró</t>
  </si>
  <si>
    <t> 2022NE000854, 2023NE000111</t>
  </si>
  <si>
    <t>55/2022</t>
  </si>
  <si>
    <t>CORINGA CONSTRUÇÕES LTDA</t>
  </si>
  <si>
    <t>Serviços de recuperação predial do “Bloco de Laboratórios I” da UFERSA em Caraúbas</t>
  </si>
  <si>
    <t>2022NE000916, 2023NE000300</t>
  </si>
  <si>
    <t>12/2023</t>
  </si>
  <si>
    <t>Serviços remanescentes da construção do bloco administrati vo e de salas de aula do Curso de Medicina (Bloco B) da UFERSA</t>
  </si>
  <si>
    <t>2023NE000293</t>
  </si>
  <si>
    <t>Solicitado através do Memorando Eletrônico nº 12/2023-SECOT, de 27/09/2023.</t>
  </si>
  <si>
    <t>19/2023</t>
  </si>
  <si>
    <t>2 LS ENGENHARIA E CONSULTORIA LTDA</t>
  </si>
  <si>
    <t>Serviços remanescentes da obra de reforma do auditório, anexo e casa de máquinas do Expocenter da Ufersa</t>
  </si>
  <si>
    <t>2023NE000407</t>
  </si>
  <si>
    <t>Solicitado através do Memorando Eletrônico nº 09/2023-SECOT, de 26/09/2023.</t>
  </si>
  <si>
    <t>35/2023</t>
  </si>
  <si>
    <t>RC ENGENHARIA E SOLUÇÕES INTEGRADAS LTDA</t>
  </si>
  <si>
    <t>Serviços de recuperação dos blocos "Laboratórios II" e "Professores I" do campus da UFERSA em Pau dos Ferros</t>
  </si>
  <si>
    <t>2023NE000844</t>
  </si>
  <si>
    <t>Aguardando liberação de orçamento para solicitar reforço de empenho</t>
  </si>
  <si>
    <t>PREVISÃO DE ADITIVO</t>
  </si>
  <si>
    <t> 37.766,25</t>
  </si>
  <si>
    <t>Outros contratos</t>
  </si>
  <si>
    <t>Resumo da Situação Orçamentária em: 29/09/2023</t>
  </si>
  <si>
    <t>PROJEÇÃO DE DESPESA - ref.: setembro/2023</t>
  </si>
  <si>
    <t>CÓDIGO SIORG</t>
  </si>
  <si>
    <t>NATUREZA</t>
  </si>
  <si>
    <t>VALOR MENSAL ESTIMADO DA DESPESA (ÚLTIMA FATURA OU MÉDIA DO CONSUMO)</t>
  </si>
  <si>
    <t>PARCELAS A PAGAR EM 2023</t>
  </si>
  <si>
    <t>PREVISÃO DE PAGAMENTO EM 2023</t>
  </si>
  <si>
    <t>NOTAS DE EMPENHO COM SALDO</t>
  </si>
  <si>
    <t>SALDO DE EMPENHO</t>
  </si>
  <si>
    <t>117/2017</t>
  </si>
  <si>
    <t>TERCEIRIZAÇÃO</t>
  </si>
  <si>
    <t>2023NE000287 e 2023NE000288</t>
  </si>
  <si>
    <t>Contrato em processo de encerramento. O saldo será remanejado para outro contrato.</t>
  </si>
  <si>
    <t>2023NE000210</t>
  </si>
  <si>
    <t>58/2022</t>
  </si>
  <si>
    <t>TRADUTOR/INTÉRPRETE DE LIBRAS</t>
  </si>
  <si>
    <t>R$ 41.635,44</t>
  </si>
  <si>
    <t>2023NE000330</t>
  </si>
  <si>
    <t>R$ 240.039,39</t>
  </si>
  <si>
    <t>TMA PIMENTEL SERVIÇOS COMBINADOS E APOIO ADMINISTRATIVO EIRELI</t>
  </si>
  <si>
    <t>MOTORISTAS</t>
  </si>
  <si>
    <t>2023NE000078 e 2023NE000079</t>
  </si>
  <si>
    <t>42/2022</t>
  </si>
  <si>
    <t>A3 LOCAÇÃO DE MÃO DE OBRA</t>
  </si>
  <si>
    <t>AUXILIAR DE SAÚDE BUCAL</t>
  </si>
  <si>
    <t>2023NE000290</t>
  </si>
  <si>
    <t>2023NE000473</t>
  </si>
  <si>
    <t>2023NE000513</t>
  </si>
  <si>
    <t>2023NE000081</t>
  </si>
  <si>
    <t>2023NE000175</t>
  </si>
  <si>
    <t>2023NE000561</t>
  </si>
  <si>
    <t>19/2020</t>
  </si>
  <si>
    <t>DESIGNER GRÁFICO</t>
  </si>
  <si>
    <t>2023NE000785 / 2023NE000076</t>
  </si>
  <si>
    <t>2023NE000146</t>
  </si>
  <si>
    <t>Contrato em formalização. Estão sendo contemplados apenas 13 auxiliares (12 recepcionista + 1 contínuo) + 6 auxiliares de laboratórios (sendo 2 com recurso da medicina)</t>
  </si>
  <si>
    <t>28/2018</t>
  </si>
  <si>
    <t>REALIZA SERVICOS TERCEIRIZADOS EIRELI</t>
  </si>
  <si>
    <t>RECEPCIONISTA</t>
  </si>
  <si>
    <t>2023NE000738</t>
  </si>
  <si>
    <t>COSERN</t>
  </si>
  <si>
    <t>ENERGIA E ÁGUA/ESGOTO</t>
  </si>
  <si>
    <t>ENERGIA ELÉTRICA -  ILHA DE SANTA LUZIA</t>
  </si>
  <si>
    <t>2023NE000143</t>
  </si>
  <si>
    <t>ENERGIA ELÉTRICA - ALAGOINHA</t>
  </si>
  <si>
    <t>2023NE000144</t>
  </si>
  <si>
    <t>126/2016</t>
  </si>
  <si>
    <t>ENERGIA ELÉTRICA - NPJ</t>
  </si>
  <si>
    <t>2023NE000138</t>
  </si>
  <si>
    <t>21/2019</t>
  </si>
  <si>
    <t>ENERGIA ELÉTRICA - CAMPUS OESTE</t>
  </si>
  <si>
    <t>2023NE000139</t>
  </si>
  <si>
    <t>22/2019</t>
  </si>
  <si>
    <t>ENERGIA ELÉTRICA - NUTESA</t>
  </si>
  <si>
    <t>2020NE000196/2023NE000140</t>
  </si>
  <si>
    <t>13/2021</t>
  </si>
  <si>
    <t>ENERGIA ELÉTRICA - CAMPUS LESTE</t>
  </si>
  <si>
    <t>2023NE00141</t>
  </si>
  <si>
    <t>23091.002019.2022-88 (INEXIGIBILIDADE Nº 03/2022)</t>
  </si>
  <si>
    <t>CAERN</t>
  </si>
  <si>
    <t>ÁGUA POTÁVEL - PRÁTICA JURÍDICA</t>
  </si>
  <si>
    <t>2023NE000652</t>
  </si>
  <si>
    <t>118/2016</t>
  </si>
  <si>
    <t>ÁGUA/ESGOTO - ILHA DE SANTA LUZIA</t>
  </si>
  <si>
    <t>2023NE000332</t>
  </si>
  <si>
    <t>UNIVERSO TELECOM (BRISANET)</t>
  </si>
  <si>
    <t>TELEFONIA E INTERNET</t>
  </si>
  <si>
    <t>TELEFONIA FIXA</t>
  </si>
  <si>
    <t>2021NE000055/2021NE000057</t>
  </si>
  <si>
    <t>33/2021</t>
  </si>
  <si>
    <t>TIM S.A.</t>
  </si>
  <si>
    <t>TELEFONIA MÓVEL</t>
  </si>
  <si>
    <t>2023NE000214</t>
  </si>
  <si>
    <t>G4 FLEX COMÉRCIO E SERVIÇOS DE INFORMÁTICA LTDA - ME</t>
  </si>
  <si>
    <t>TELEFONIA IP</t>
  </si>
  <si>
    <t>2023NE000181</t>
  </si>
  <si>
    <t>23/2022</t>
  </si>
  <si>
    <t>TOP WEB</t>
  </si>
  <si>
    <t>INTERNET - LINK REDUNDANTE</t>
  </si>
  <si>
    <t>2023NE000698</t>
  </si>
  <si>
    <t>24/2022</t>
  </si>
  <si>
    <t>BRISANET</t>
  </si>
  <si>
    <t>INTERNET - LINK TRANSPORTE DE DADOS</t>
  </si>
  <si>
    <t>2023NE000480 / 2023NE000786</t>
  </si>
  <si>
    <t>20/2020</t>
  </si>
  <si>
    <t>PORTO SEGURO</t>
  </si>
  <si>
    <t>SEGURO DE VEÍCULOS</t>
  </si>
  <si>
    <t>2020NE800417 (6.329,65); 2021NE000426 (9.670,35)</t>
  </si>
  <si>
    <t>Valores de  empenhos de anos anteriores são referentes ao item de franquia.</t>
  </si>
  <si>
    <t>21/2020</t>
  </si>
  <si>
    <t>2020NE800421 (9.000,00); 2021NE000808 (9.000,00); 2022NE000902 (52,00)</t>
  </si>
  <si>
    <t>15/2020</t>
  </si>
  <si>
    <t>2020NE800384 (26.749,19); 2021NE000270 (27.197,06); 2023NE000670</t>
  </si>
  <si>
    <t>Valores de empenhos de anos anteriores são referentes ao item de franquia.</t>
  </si>
  <si>
    <t>MASTER LOCAÇÕES LTDA</t>
  </si>
  <si>
    <t>TRANSPORTE DE PASSAGEIROS/ABASTECIMENTO E MANUTENÇÃO</t>
  </si>
  <si>
    <t>TRANSPORTE EXECUTIVO</t>
  </si>
  <si>
    <t>2022NE000386 / 2022NE000901 / 2022NE000851 / 2022NE000852 / 2023NE000179 / 2023NE000180 / 2023NE000525 / 2023NE000526</t>
  </si>
  <si>
    <t>01/2023</t>
  </si>
  <si>
    <t>TICKET SOLUÇÕES</t>
  </si>
  <si>
    <t>COMBUSTÍVEIS, FILTROS E ÓLEOS</t>
  </si>
  <si>
    <t>2023NE000229</t>
  </si>
  <si>
    <t>02/2023</t>
  </si>
  <si>
    <t>LINK CARD ADMINISTRADORA DE BENEFÍCIOS EIRELI</t>
  </si>
  <si>
    <t>MANUTENÇÃO DA FROTA (AUTOMÓVEIS E IMPLEMENTOS AGRÍCOLAS)</t>
  </si>
  <si>
    <t>2023NE000110</t>
  </si>
  <si>
    <t>ELEVADORES MASTER LTDA (SERVIÇOS)</t>
  </si>
  <si>
    <t>MANUTENÇÕES</t>
  </si>
  <si>
    <t>MANUTENÇÃO DE PLATAFORMAS ELEVATÓRIAS (SERVIÇOS)</t>
  </si>
  <si>
    <t>2023NE000236 / 2023NE000719</t>
  </si>
  <si>
    <t>ELEVADORES MASTER LTDA (PEÇAS)</t>
  </si>
  <si>
    <t>MANUTENÇÃO DE PLATAFORMAS ELEVATÓRIAS (PEÇAS)</t>
  </si>
  <si>
    <t>2023NE000237 / 2023NE000808</t>
  </si>
  <si>
    <t>36/2022</t>
  </si>
  <si>
    <t>CLPT CONSTRUTORA EIRELI - EPP</t>
  </si>
  <si>
    <t>LOCAÇÃO DE CAMINHÃO E MÁQUINAS PESADAS</t>
  </si>
  <si>
    <t>2023NE000857</t>
  </si>
  <si>
    <t>38/2019</t>
  </si>
  <si>
    <t>TRANSCCOM SERVIÇOS LTDA - EPP</t>
  </si>
  <si>
    <t>MANUTENÇÃO INFRAESTRUTURA DE CABEAMENTO DE REDE INTERNA DE COMUNICAÇÃO DE DADOS</t>
  </si>
  <si>
    <t>2022NE000083 / 2022NE000085 / 2022NE000634 / 2023NE000412 / 2023NE000413 / 2023NE000414</t>
  </si>
  <si>
    <t>JEOL BRASIL</t>
  </si>
  <si>
    <t>MANUTENÇÃO DE MICROSCÓPIO</t>
  </si>
  <si>
    <t>2021NE000892</t>
  </si>
  <si>
    <t>30/2022</t>
  </si>
  <si>
    <t>SHIMADZU DO BRASIL COMÉRCIO LTDA</t>
  </si>
  <si>
    <t>MANUTENÇÃO DE ESPECTOFOTÔMETRO</t>
  </si>
  <si>
    <t>2023NE000283</t>
  </si>
  <si>
    <t>45/2019</t>
  </si>
  <si>
    <t>MB SISTEMA DE CLIMATIZAÇÃO</t>
  </si>
  <si>
    <t>MANUTENÇÃO DE EQUIP. DE REFRIGERAÇÃO</t>
  </si>
  <si>
    <t>29/2023</t>
  </si>
  <si>
    <t>LEANDRO ALLAN - ARCON</t>
  </si>
  <si>
    <t>2023NE000624 / 2023NE000625 / 2023NE000626</t>
  </si>
  <si>
    <t>14/2021</t>
  </si>
  <si>
    <t>ELV ENGENHARIA</t>
  </si>
  <si>
    <t>MANUTENÇÃO DE EQUIP. DE INFRAESTRUTURA</t>
  </si>
  <si>
    <t>2021NE000239 / 2022NE000098</t>
  </si>
  <si>
    <t>27/2022</t>
  </si>
  <si>
    <t>LVX COMÉRCIO E SERVIÇOS</t>
  </si>
  <si>
    <t>MANUTENÇÃO DA PISCINA</t>
  </si>
  <si>
    <t>2023NE000230</t>
  </si>
  <si>
    <t>49/2022</t>
  </si>
  <si>
    <t>LM SERVGRÁFICA E COPIADORA LTDA</t>
  </si>
  <si>
    <t>SERVIÇOS GRÁFICOS</t>
  </si>
  <si>
    <t>SERVIÇOS GRÁFICOS (ADESIVAÇÃO E CAMISETAS)</t>
  </si>
  <si>
    <t>R$ 15.000,00</t>
  </si>
  <si>
    <t>R$ 33.750,00</t>
  </si>
  <si>
    <t>2022NE000921 / 2023NE00373</t>
  </si>
  <si>
    <t>R$ 24.000,00</t>
  </si>
  <si>
    <t>50/2022</t>
  </si>
  <si>
    <t>REJANE A. M. A. BAY - ME</t>
  </si>
  <si>
    <t>SERVIÇOS GRÁFICOS (POLICROMIA/CHAVEIRO)</t>
  </si>
  <si>
    <t>R$ 0,00</t>
  </si>
  <si>
    <t>R$ 2.300,00</t>
  </si>
  <si>
    <t>2022NE000833 / 2022NE000922</t>
  </si>
  <si>
    <t>R$ 920,00</t>
  </si>
  <si>
    <t>R$ 1.380,00</t>
  </si>
  <si>
    <t>51/2022</t>
  </si>
  <si>
    <t>D’COLAR GRÁFICA E ETIQUETAS EIRELI</t>
  </si>
  <si>
    <t>SERVIÇOS GRÁFICOS (CANECA/PIN METÁLICO)</t>
  </si>
  <si>
    <t>R$ 9.249,00</t>
  </si>
  <si>
    <t>2022NE00923 / 2022NE000924</t>
  </si>
  <si>
    <t>R$ 3.174,50</t>
  </si>
  <si>
    <t>R$ 6.074,50</t>
  </si>
  <si>
    <t>52/2022</t>
  </si>
  <si>
    <t>REIS INDÚSTRIA E COMÉRCIO DE BOLSAS E PROMOCIONAIS EIRELI</t>
  </si>
  <si>
    <t>SERVIÇOS GRÁFICOS (BOLSAS E CAMISETAS)</t>
  </si>
  <si>
    <t>R$ 55.945,00</t>
  </si>
  <si>
    <t>2022NE000839 / 2022NE000925</t>
  </si>
  <si>
    <t>R$ 11.189,18</t>
  </si>
  <si>
    <t>53/2022</t>
  </si>
  <si>
    <t>TAVARES &amp; TAVARES EMPREENDIMENTOS COMERCIAIS LTDA</t>
  </si>
  <si>
    <t>SERVIÇOS GRÁFICOS (AGENDA PERMENANTE)</t>
  </si>
  <si>
    <t>R$ 11.850,00</t>
  </si>
  <si>
    <t>R$ 79.000,00</t>
  </si>
  <si>
    <t>2022NE000840 / 2022NE000926</t>
  </si>
  <si>
    <t>R$ 15.800,00</t>
  </si>
  <si>
    <t>65/2018</t>
  </si>
  <si>
    <t>A. M. ABRANTES DE OLIVEIRA-ME</t>
  </si>
  <si>
    <t>SERVIÇOS GRÁFICOS (FAIXAS, BANNER E CHAVES)</t>
  </si>
  <si>
    <t>2023NE000511 / 2023NE000528</t>
  </si>
  <si>
    <t>44/2019</t>
  </si>
  <si>
    <t>TAVARES &amp; TAVARES EMPREENDIMENTOS COMERCIAIS LTDA – ME</t>
  </si>
  <si>
    <t>IMPRESSÃO DE LIVROS</t>
  </si>
  <si>
    <t>R$ 4.740,00</t>
  </si>
  <si>
    <t>R$ 46.680,00</t>
  </si>
  <si>
    <t xml:space="preserve">2022NE000619 </t>
  </si>
  <si>
    <t>R$ 5.350,00</t>
  </si>
  <si>
    <t>R$ 41.330,00</t>
  </si>
  <si>
    <t>R$ 46.650,00</t>
  </si>
  <si>
    <t>2020NE800921 / 2022NE000150 / 2023NE000239</t>
  </si>
  <si>
    <t>R$ 48.334,00</t>
  </si>
  <si>
    <t>54/2018</t>
  </si>
  <si>
    <t>IMPRENSA NACIONAL</t>
  </si>
  <si>
    <t>PUBLICAÇÕES</t>
  </si>
  <si>
    <t>PUBLICAÇÕES NO DIÁRIO OFICIAL</t>
  </si>
  <si>
    <t>Não há NE e não precisa emitir. a UFERSA tem gratuidade nas publicações no DOU.</t>
  </si>
  <si>
    <t>14/2019</t>
  </si>
  <si>
    <t>EMPRESA BRASIL DE COMUNICAÇÃO S.A. – EBC</t>
  </si>
  <si>
    <t>PUBLICAÇÕES DIVERSAS</t>
  </si>
  <si>
    <t>2023NE000415</t>
  </si>
  <si>
    <t>41/2022</t>
  </si>
  <si>
    <t>MBM SEGURADORA</t>
  </si>
  <si>
    <t>SEGURO DE ESTAGIÁRIOS</t>
  </si>
  <si>
    <t>ESTÁGIOS</t>
  </si>
  <si>
    <t>2022NE000679</t>
  </si>
  <si>
    <t>11/2021</t>
  </si>
  <si>
    <t>Serviço Nacional de Aprendizagem Industrial/SENAI</t>
  </si>
  <si>
    <t>SERVIÇOS TÉCNICOS</t>
  </si>
  <si>
    <t>2020NE800039</t>
  </si>
  <si>
    <t>53/2018</t>
  </si>
  <si>
    <t>WTL TURISMO E LOCAÇÃO EIRELI</t>
  </si>
  <si>
    <t>PASSAGENS AÉREAS</t>
  </si>
  <si>
    <t>49/2019</t>
  </si>
  <si>
    <t>CORREIOS</t>
  </si>
  <si>
    <t>SERVIÇOS POSTAIS</t>
  </si>
  <si>
    <t>2023NE000145</t>
  </si>
  <si>
    <t>36/2021</t>
  </si>
  <si>
    <t>SANDRA MOMO DOS SANTOS DE MENEZES ME (NOMAR EVENTOS)</t>
  </si>
  <si>
    <t>EVENTOS E HOSPEDAGEM</t>
  </si>
  <si>
    <t>EVENTOS / CERIMONIAIS</t>
  </si>
  <si>
    <t>2023NE000529 / 2023NE000601 / 2023NE000697</t>
  </si>
  <si>
    <t>HVO EMPREENDIMENTOS TURÍSTICOS E LAZER LTDA - ME</t>
  </si>
  <si>
    <t>HOSPEDAGEM COM ALIMENTAÇÃO</t>
  </si>
  <si>
    <t>2023NE000125</t>
  </si>
  <si>
    <t>COLETA DE RESÍDUOS</t>
  </si>
  <si>
    <t>COLETA DE RESÍDUO QUÍMICO</t>
  </si>
  <si>
    <t>21/2021</t>
  </si>
  <si>
    <t>ALPHA SERVIÇOS E CONSTRUÇÕES LTDA - ME</t>
  </si>
  <si>
    <t>COLETA DE RESÍDUOS HOSPITALARES</t>
  </si>
  <si>
    <t>2023NE000098</t>
  </si>
  <si>
    <t>24/2019</t>
  </si>
  <si>
    <t>AM SERVIÇOS (LOCAINFO)</t>
  </si>
  <si>
    <t>IMPRESSÃO E REPROGRAFIA</t>
  </si>
  <si>
    <t>2022ne000373 / 2023ne000171 / 2023ne000173 / 2023ne000676 / 2023ne000677</t>
  </si>
  <si>
    <t>R$ 519.975,22</t>
  </si>
  <si>
    <t>R$ 2.079.900,88</t>
  </si>
  <si>
    <t>2022NE000205 / 2022NE000225 / 2022NE000469 / 2022NE000712 / 2023NE000200 / 2023NE000215 / 2023NE000248 / 2023NE000249 / 2023NE000336</t>
  </si>
  <si>
    <t>R$ 62.650,87</t>
  </si>
  <si>
    <t>66/2018</t>
  </si>
  <si>
    <t>CAMINHÃO PIPA</t>
  </si>
  <si>
    <t>2022NE000350</t>
  </si>
  <si>
    <t>25/2019</t>
  </si>
  <si>
    <t>PETROGAS REVENDA DE GLP</t>
  </si>
  <si>
    <t>ÁGUA MINERAL</t>
  </si>
  <si>
    <t>2023NE000096</t>
  </si>
  <si>
    <t>MEDSERVICE</t>
  </si>
  <si>
    <t>GASES LABORATORIAIS</t>
  </si>
  <si>
    <t>2023NE000243</t>
  </si>
  <si>
    <t>13/2020</t>
  </si>
  <si>
    <t>NITROGÊNIO LÍQUIDO</t>
  </si>
  <si>
    <t>2023NE000331</t>
  </si>
  <si>
    <t>PRO-RAD CONSULTORES EM RADIOPROTEÇÃO S/S LTDA</t>
  </si>
  <si>
    <t>DOSIMETRIA - HOVET</t>
  </si>
  <si>
    <t>R$ 99,22</t>
  </si>
  <si>
    <t>2023NE000231</t>
  </si>
  <si>
    <t>15/2023</t>
  </si>
  <si>
    <t>EDWINEY SEBASTIAO CUPERTINO LTDA</t>
  </si>
  <si>
    <t>RAÇÕES (MACRONUTRIENTES PARA FÁBRICA DE RAÇÃO)</t>
  </si>
  <si>
    <t>2023NE000500</t>
  </si>
  <si>
    <t>10/2018</t>
  </si>
  <si>
    <t>MARCONDES MISSIAS DA SILVA MEDEIROS - ME</t>
  </si>
  <si>
    <t>LIMPEZA DE FOSSAS E CAIXAS DE GORDURA</t>
  </si>
  <si>
    <t>2023NE000075</t>
  </si>
  <si>
    <t>12/2019</t>
  </si>
  <si>
    <t>MARCELY MASCARENHAS</t>
  </si>
  <si>
    <t>DEDETIZAÇÃO</t>
  </si>
  <si>
    <t>2023NE000605</t>
  </si>
  <si>
    <t>35/2018</t>
  </si>
  <si>
    <t>CONTRA INCÊNDIO COM &amp; SERVIÇOS DE EXTINTORES EIRELI</t>
  </si>
  <si>
    <t>RECARGA E PINTURA DE EXTINTORES</t>
  </si>
  <si>
    <t>2021NE000325 (M) 2022NE000141 (S) 2022NE000142 (M) 2022NE000381 (M) 2023NE000374 (S) 2023NE000375 (M)</t>
  </si>
  <si>
    <t>58/2018</t>
  </si>
  <si>
    <t>NATAL TECNOLOGIA E SEGURANCA LTDA (EMVIPOL)</t>
  </si>
  <si>
    <t>VIGILÂNCIA ELETRÔNICA - NPJ</t>
  </si>
  <si>
    <t>2023NE000835</t>
  </si>
  <si>
    <t>17/2020</t>
  </si>
  <si>
    <t>JUXTA LEGEM CENTRO DE EST. E A. C. LTDA</t>
  </si>
  <si>
    <t>ALUGUEL - NPJ</t>
  </si>
  <si>
    <t>2023NE000117</t>
  </si>
  <si>
    <t>38/2021</t>
  </si>
  <si>
    <t>MS TRADUÇÕES LTDA</t>
  </si>
  <si>
    <t>TRADUÇÃO E CORREÇÃO DE GRAMÁTICA DE TEXTOS CIENTÍFICOS</t>
  </si>
  <si>
    <t>2021NE000538</t>
  </si>
  <si>
    <t>BR SUPPLY</t>
  </si>
  <si>
    <t>ALMOXARIFADO VIRTUAL</t>
  </si>
  <si>
    <t>2023NE000279</t>
  </si>
  <si>
    <t>PR LABOR COM. DE PROD. E EQUIP. PARA LABORATÓRIOS LTDA</t>
  </si>
  <si>
    <t>ALMOXARIFADO VIRTUAL - VIDRARIAS</t>
  </si>
  <si>
    <t>2022NE001025</t>
  </si>
  <si>
    <t>43/2022</t>
  </si>
  <si>
    <t>MONTEIRO ATIVIDADES ESPORTIVAS LTDA</t>
  </si>
  <si>
    <t xml:space="preserve">MASSOTERAPIA PARA SERVIDORES </t>
  </si>
  <si>
    <t>2022NE000814</t>
  </si>
  <si>
    <t>44/2022</t>
  </si>
  <si>
    <t>VITAE - CURSOS PROFISSIONALIZANTES LTDA</t>
  </si>
  <si>
    <t>ASSESSORIA ESPORTIVA PARA SERVIDORES</t>
  </si>
  <si>
    <t>2022NE000911</t>
  </si>
  <si>
    <t>ANA CARLA DA SILVA P DUARTE</t>
  </si>
  <si>
    <t>MASSOTERAPIA PARA ALUNOS</t>
  </si>
  <si>
    <t>2022NE000813</t>
  </si>
  <si>
    <t>IOGA PARA ALUNOS</t>
  </si>
  <si>
    <t>2022NE000920</t>
  </si>
  <si>
    <t>35/2020</t>
  </si>
  <si>
    <t>SERPRO</t>
  </si>
  <si>
    <t>CERTIFICAÇÃO/ ASSINATURAS</t>
  </si>
  <si>
    <t>CERTIFICAÇÃO DIGITAL SEM TOKEN</t>
  </si>
  <si>
    <t>2021NE000037 / 2023NE000702</t>
  </si>
  <si>
    <t>35/2021</t>
  </si>
  <si>
    <t>CERTIFICAÇÃO DIGITAL (A3 SEM TOKEN)</t>
  </si>
  <si>
    <t>2021NE000404</t>
  </si>
  <si>
    <t>35/2022</t>
  </si>
  <si>
    <t>CERTIFICAÇÃO DIGITAL (SSL)</t>
  </si>
  <si>
    <t>2022NE000213</t>
  </si>
  <si>
    <t>19/2021</t>
  </si>
  <si>
    <t>EXTREME DIGITAL</t>
  </si>
  <si>
    <t>SOFTWARES</t>
  </si>
  <si>
    <t>COMPUTAÇÃO EM NUVEM</t>
  </si>
  <si>
    <t>2021NE000338 / 2023NE000552 / 2023NE000740</t>
  </si>
  <si>
    <t>GERENCIAMENTO EM NUVEM</t>
  </si>
  <si>
    <t xml:space="preserve"> 2023NE000627 </t>
  </si>
  <si>
    <t>REDE NACIONAL DE ENSINO E PESQUISA - RNP</t>
  </si>
  <si>
    <t>Google Workspace for Education - Edição Plus</t>
  </si>
  <si>
    <t>Assinatura anual, março 2024</t>
  </si>
  <si>
    <t>30/2021</t>
  </si>
  <si>
    <t>ECONOMATICA SOFTWARE DE APOIO A INVESTIDORES LTDA</t>
  </si>
  <si>
    <t>SOFTWARE</t>
  </si>
  <si>
    <t>32/2020</t>
  </si>
  <si>
    <t>PEARSON EDUCATION DO BRASIL S. A.</t>
  </si>
  <si>
    <t>SOFTWARES DA BIBLIOTECA</t>
  </si>
  <si>
    <t>SOFTWARE (BIBLIOTECA VIRTUAL)</t>
  </si>
  <si>
    <t>2023NE000097</t>
  </si>
  <si>
    <t>REF. MÊS DE DEZEMBRO COM REAJUSTE DE 10%</t>
  </si>
  <si>
    <t>15/2021</t>
  </si>
  <si>
    <t>EBSCO BRASIL LTDA</t>
  </si>
  <si>
    <t>SOFTWATE BIBLIOTECA (EDS - EBSCO)</t>
  </si>
  <si>
    <t>2023NE000521</t>
  </si>
  <si>
    <t>23/2021</t>
  </si>
  <si>
    <t>TARGET ENGENHARIA E CONSULTORIA LTDA</t>
  </si>
  <si>
    <t>SOFTWARE - ABNT BIBLIOTECA</t>
  </si>
  <si>
    <t>2023NE000685</t>
  </si>
  <si>
    <t>34/2021</t>
  </si>
  <si>
    <t>MINHA BIBLIOTECA LTDA</t>
  </si>
  <si>
    <t>SOFTWARE - BIBLIOTECA - PLATAFORMA DIGITAL</t>
  </si>
  <si>
    <t>EMPENHO A SER EMITIDO EM DEZEMBRO REF. A ASSINATURA ANUAL (ESTIMATIVA DE ACRÉSCIMO DE 10%)</t>
  </si>
  <si>
    <t>48/2022</t>
  </si>
  <si>
    <t>V3 SERVICES DE INFORMAÇÃO E CONSULTORIA LTDA</t>
  </si>
  <si>
    <t>Assinatura da Base de Dados HeinOnline</t>
  </si>
  <si>
    <t>EMPENHO A SER EMITIDO EM NOVEMBRO REF. A ASSINATURA ANUAL (ESTIMATIVA DE ACRÉSCIMO DE 10%)</t>
  </si>
  <si>
    <t>ACTION IT SERVIÇOS DE INFORMÁTICA LTDA ME</t>
  </si>
  <si>
    <t xml:space="preserve">Suporte e sustentação tecnológica do repositório institucional
</t>
  </si>
  <si>
    <t>2023NE000034</t>
  </si>
  <si>
    <t>34/2023</t>
  </si>
  <si>
    <t>HCONTROLFILM PELÍCULAS E DECORAÇÕES LTDA</t>
  </si>
  <si>
    <t>SERVIÇOS DE PELÍCULAS</t>
  </si>
  <si>
    <t>CONTRATO EM FORMALIZAÇÃO</t>
  </si>
  <si>
    <t>36/2023</t>
  </si>
  <si>
    <t>RC ENGENHARIA E SOLUÇÕES INTEGRADAS LTDA,</t>
  </si>
  <si>
    <t xml:space="preserve">Locação de caçambas para coleta e destinação de resto de material de construção e poda 
</t>
  </si>
  <si>
    <t>Coleta de Resíduo Químico</t>
  </si>
  <si>
    <t xml:space="preserve">LIMPEZA DE FOSSAS E CAIXAS DE GORDURA
</t>
  </si>
  <si>
    <t xml:space="preserve">RECARGA E PINTURA DE EXTINTORES
</t>
  </si>
  <si>
    <t>MÓVEIS PROJETADOS</t>
  </si>
  <si>
    <t>Sald do contrato anterior será anulado empenho e empnhado para nova contratada</t>
  </si>
  <si>
    <t>PERSIANAS</t>
  </si>
  <si>
    <t>Finalidade</t>
  </si>
  <si>
    <t>Bolsas PICI</t>
  </si>
  <si>
    <t>Bolsas PIBIT</t>
  </si>
  <si>
    <t>Bolsas PICI-AF</t>
  </si>
  <si>
    <t>Bolsas PAEC</t>
  </si>
  <si>
    <t>Bolsas Permanência</t>
  </si>
  <si>
    <t>Bolsas Acta</t>
  </si>
  <si>
    <t>Edital Mobilidade</t>
  </si>
  <si>
    <t>Apoio à pós-graduação (Proapinho) - diversos</t>
  </si>
  <si>
    <t>Demanda para pagamentos até dezembro</t>
  </si>
  <si>
    <t>Total</t>
  </si>
  <si>
    <t>Demandas de empenho da PROPPG*</t>
  </si>
  <si>
    <t>20RK - Fonte 0150 (arrecadação)</t>
  </si>
  <si>
    <t>Recomenda-se a adoção de medidas imediatas para redução de despesas, tais como:</t>
  </si>
  <si>
    <t xml:space="preserve">* Pedir celeridade no atendimento do pedido de remanejamento de capital para custeio no valor de R$ 2.000.000,00 e da liberação do pedido de créditos de superávit no montante de R$ 737.755 (custeio), protocolados no Siop. </t>
  </si>
  <si>
    <t>Ministério da Educação</t>
  </si>
  <si>
    <t>Universidade Federal Rural do Semi-árido</t>
  </si>
  <si>
    <t>Pró-reitoria de Planejamento</t>
  </si>
  <si>
    <t>* Atraso no pagamento dos empregados terceirizados</t>
  </si>
  <si>
    <t>* Atraso no pagamento do restaurante universitário</t>
  </si>
  <si>
    <t>* Atraso no pagamento de energia elétrica</t>
  </si>
  <si>
    <t>* Impacto no orçamento de 2024, se ficarem pagamentos para o ano seguinte, quando só teremos 1/12 avos nos primeiros meses</t>
  </si>
  <si>
    <t>f) Redução ou paralisação de obras e serviços de engenharia em andamento</t>
  </si>
  <si>
    <t>PROJEÇÃO DE DESPESA - CAMPI ANGICOS, CARAÚBAS E PAU DOS FERROS - REF.: SETEMBRO/2023</t>
  </si>
  <si>
    <t>SERVIDOR RESPONSÁVEL</t>
  </si>
  <si>
    <t>NECESSIDADE</t>
  </si>
  <si>
    <t>ISABEL/ESTENIFFER</t>
  </si>
  <si>
    <t>ANGICOS</t>
  </si>
  <si>
    <t>2023NE000001 e 2023NE000019</t>
  </si>
  <si>
    <t>2023NE000025 e 2023NE000040</t>
  </si>
  <si>
    <t>2023NE000028 e 2023NE000042</t>
  </si>
  <si>
    <t>Finaliza em 27.10.</t>
  </si>
  <si>
    <t>COMPANHIA ENERGÉTICA DO RIO GRANDE DO NORTE – COSERN</t>
  </si>
  <si>
    <t>ENERGIA ELÉTRICA</t>
  </si>
  <si>
    <t>2023NE000021</t>
  </si>
  <si>
    <t>Valor da última fatura</t>
  </si>
  <si>
    <t>50/2019</t>
  </si>
  <si>
    <t>ENERGIA ELÉTRICA - RESIDÊNCIA</t>
  </si>
  <si>
    <t>2023NE000023</t>
  </si>
  <si>
    <t>41/2019</t>
  </si>
  <si>
    <t>COMPANHIA DE ÁGUAS E ESGOTOS DO RIO GRANDE DO NORTE – CAERN</t>
  </si>
  <si>
    <t>ÁGUA/ESGOTO - RESIDÊNCIA</t>
  </si>
  <si>
    <t>2023NE000022</t>
  </si>
  <si>
    <t>36/2020</t>
  </si>
  <si>
    <t>COMPANHIA DE ÁGUAS E ESGOTOS DO
 RIO GRANDE DO NORTE – CAERN</t>
  </si>
  <si>
    <t>ÁGUA/ESGOTO - CAMPUS</t>
  </si>
  <si>
    <t>2023NE000024</t>
  </si>
  <si>
    <t>31/2022</t>
  </si>
  <si>
    <t>MARIA MIRANDI DE OLIVEIRA SOUZA</t>
  </si>
  <si>
    <t>CANTINA</t>
  </si>
  <si>
    <t>31/2023</t>
  </si>
  <si>
    <t>LEANDRO ALLAN CARVALHO DE OLIVEIRA GOMES</t>
  </si>
  <si>
    <t>MANUTENÇÃO - CLIMATIZAÇÃO E REFRIGERAÇÃO</t>
  </si>
  <si>
    <t>2023NE000030, 2023NE000031 e 2023NE000032</t>
  </si>
  <si>
    <t>Valor variável.</t>
  </si>
  <si>
    <t>39/2022</t>
  </si>
  <si>
    <t>BRUNA/ALVARO</t>
  </si>
  <si>
    <t>18/2022</t>
  </si>
  <si>
    <t>ENERGIA ELÉTRICA - CAMPUS</t>
  </si>
  <si>
    <t>R$ 6.158,54</t>
  </si>
  <si>
    <t>2023NE000035 / 2023NE000043</t>
  </si>
  <si>
    <t>R$ 175,39</t>
  </si>
  <si>
    <t>2023NE000041 / 2023NE000043</t>
  </si>
  <si>
    <t>R$ 1.180,86</t>
  </si>
  <si>
    <t>2023NE000012-44 e 2023NE000040-44</t>
  </si>
  <si>
    <t>17/2022</t>
  </si>
  <si>
    <t>R$ 3.732,62</t>
  </si>
  <si>
    <t>2023NE000013-44</t>
  </si>
  <si>
    <t>STRATEGIA COMERCIO E SERVICOS LTDA</t>
  </si>
  <si>
    <t>PORTARIA (TERCEIRIZAÇÃO)</t>
  </si>
  <si>
    <t>R$ 24.627,18</t>
  </si>
  <si>
    <t>2023NE000042-01</t>
  </si>
  <si>
    <t>R$ 21.567,00</t>
  </si>
  <si>
    <t>2023NE000032-03</t>
  </si>
  <si>
    <t>R$ 68.212,75</t>
  </si>
  <si>
    <t>2023NE000033-01, 02 e 05</t>
  </si>
  <si>
    <t>Autorização de uso.</t>
  </si>
  <si>
    <t>61/2022</t>
  </si>
  <si>
    <t>ECT</t>
  </si>
  <si>
    <t>R$ 527,93</t>
  </si>
  <si>
    <t>2020NE800046-47</t>
  </si>
  <si>
    <t xml:space="preserve"> -</t>
  </si>
  <si>
    <t>2023NE000043-41</t>
  </si>
  <si>
    <t>30/2023</t>
  </si>
  <si>
    <t>R$                          17.964,69</t>
  </si>
  <si>
    <t>R$ 71.858,76</t>
  </si>
  <si>
    <t>R$ 53.894,08</t>
  </si>
  <si>
    <t>2023NE000026-17, 2023NE000027-03 e 2023NE000028-25</t>
  </si>
  <si>
    <t>R$ 1,34</t>
  </si>
  <si>
    <t>2023NE000034-16</t>
  </si>
  <si>
    <t>TONY</t>
  </si>
  <si>
    <t>PAU DOS FERROS</t>
  </si>
  <si>
    <t>2023NE000032</t>
  </si>
  <si>
    <t>FELLIPE</t>
  </si>
  <si>
    <t xml:space="preserve">Última fatura. </t>
  </si>
  <si>
    <t>2023NE000028</t>
  </si>
  <si>
    <t>ÁGUA POTÁVEL</t>
  </si>
  <si>
    <t>2023NE000003</t>
  </si>
  <si>
    <t>14/2022</t>
  </si>
  <si>
    <t>MARIA LUCIMAR QUEIROZ ME</t>
  </si>
  <si>
    <t>Contrato sem despesa.</t>
  </si>
  <si>
    <t>2023NE000031</t>
  </si>
  <si>
    <t>20/2021</t>
  </si>
  <si>
    <t>EMPRESA BRASILEIRA DE CORREIOS E TELEGRAFOS</t>
  </si>
  <si>
    <t xml:space="preserve">2021NE000022
</t>
  </si>
  <si>
    <t>Contrato não vigente.</t>
  </si>
  <si>
    <t>13/2018</t>
  </si>
  <si>
    <t>COMPANHIA ENERGETICA DO RIO GRANDE DO NORTE</t>
  </si>
  <si>
    <t>2023NE000022 E 2023NE000033</t>
  </si>
  <si>
    <t>Última fatura. Há fatura em aberto que não foi enviada no tempo certo pela COSERN (a pendência está sendo resolvida ).</t>
  </si>
  <si>
    <t xml:space="preserve">2023NE000011 </t>
  </si>
  <si>
    <t>32/2023</t>
  </si>
  <si>
    <t>2023NE000025, 2023NE000026 e 2023NE000027</t>
  </si>
  <si>
    <t>RU</t>
  </si>
  <si>
    <t>OUTROS CONTRATOS</t>
  </si>
  <si>
    <t>CCBS</t>
  </si>
  <si>
    <t>PTRES 205998</t>
  </si>
  <si>
    <t>* Verificados os atuais saldos dos empenhos</t>
  </si>
  <si>
    <t>Outras considerações:</t>
  </si>
  <si>
    <t>20RK/8282</t>
  </si>
  <si>
    <t>Serviços de eng./reformas - complemento</t>
  </si>
  <si>
    <t>Serviços de eng./reformas - aditivos</t>
  </si>
  <si>
    <t>20RK - Remanejamento*</t>
  </si>
  <si>
    <t>Resultado Primário: 2 - Primária discricionária, considerada no cálculo do RP</t>
  </si>
  <si>
    <t>Unidade Orçamentária: 26264 - Universidade Federal Rural do Semi-Árido</t>
  </si>
  <si>
    <t>Ano: 2023</t>
  </si>
  <si>
    <t>Status da Seleção:</t>
  </si>
  <si>
    <t xml:space="preserve">20GK </t>
  </si>
  <si>
    <t>00PW</t>
  </si>
  <si>
    <t>26264 - Universidade Federal Rural do Semi-Árido</t>
  </si>
  <si>
    <t>%</t>
  </si>
  <si>
    <t>Pago</t>
  </si>
  <si>
    <t>Liquidado</t>
  </si>
  <si>
    <t>Empenhado</t>
  </si>
  <si>
    <t>Dotação Atual</t>
  </si>
  <si>
    <t>Dotação Inicial</t>
  </si>
  <si>
    <t>GND</t>
  </si>
  <si>
    <t>UO</t>
  </si>
  <si>
    <t>Ano</t>
  </si>
  <si>
    <t>* Atraso no pagamento de bolsas e auxílios (assistenciais, de ensino, de pesquisa e de extensão)</t>
  </si>
  <si>
    <t>Principais consequências previstas (já a partir de outubro):</t>
  </si>
  <si>
    <t>Percentual executado (empenhado) nas principais ações</t>
  </si>
  <si>
    <t>k) Não publicar novos editais de bolsas (ensino/pesquisa/extensão) que demande novos empenhos para o exercício</t>
  </si>
  <si>
    <t>l) Revisar valores empenhados para os contratos em andamento a fim de anular saldos que não tenham necessidade urgente</t>
  </si>
  <si>
    <t>m) Abster-se de conceder cotas extras de custeio, de capital, de diárias e passagens às unidades administrativas e centros</t>
  </si>
  <si>
    <t>n) O gabinete abster-se de conceder diárias e passagens que não sejam para viagens essenciais da Reitora e equipe.</t>
  </si>
  <si>
    <t>* Não há bloqueios/contingenciamentos. Todo o orçamento da LOA e da recomposição já foram liberados e executados em cerca de 96% (20RK, 20GK, 8282).</t>
  </si>
  <si>
    <t>o) O gabinete deve solicitar à Proad o saldo dos principais contratos, a fim de verificar possível extrapolação dos valores contratados, como já se observa no contrato de passagens aéreas.</t>
  </si>
  <si>
    <t>* Atraso no pagamento de fornecedores e prestadores de serviços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</si>
</sst>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#,##0.00_ ;[Red]\-#,##0.00\ "/>
    <numFmt numFmtId="165" formatCode="#,##0.00_ ;\-#,##0.00\ "/>
    <numFmt numFmtId="166" formatCode="m/yyyy"/>
    <numFmt numFmtId="167" formatCode="&quot;R$&quot;\ #,##0.00"/>
    <numFmt numFmtId="168" formatCode="mm/yyyy"/>
    <numFmt numFmtId="169" formatCode="[$R$ -416]#,##0.00"/>
    <numFmt numFmtId="170" formatCode="&quot;R$ &quot;#,##0.00"/>
    <numFmt numFmtId="171" formatCode="_-&quot;R$&quot;\ * #,##0.00_-;\-&quot;R$&quot;\ * #,##0.00_-;_-&quot;R$&quot;\ * &quot;-&quot;??_-;_-@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scheme val="minor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5"/>
      <color theme="1"/>
      <name val="Calibri"/>
      <family val="2"/>
    </font>
    <font>
      <sz val="11"/>
      <name val="Calibri"/>
      <family val="2"/>
    </font>
    <font>
      <sz val="9"/>
      <color theme="1"/>
      <name val="Calibri"/>
      <family val="2"/>
    </font>
    <font>
      <b/>
      <sz val="10"/>
      <color rgb="FF000000"/>
      <name val="Calibri"/>
      <family val="2"/>
    </font>
    <font>
      <b/>
      <sz val="9"/>
      <color theme="1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</font>
    <font>
      <sz val="11"/>
      <color rgb="FF000000"/>
      <name val="Docs-Calibri"/>
    </font>
    <font>
      <sz val="10"/>
      <color rgb="FFD9D9D9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</font>
    <font>
      <i/>
      <sz val="10"/>
      <color theme="1"/>
      <name val="Calibri"/>
      <family val="2"/>
      <scheme val="minor"/>
    </font>
    <font>
      <b/>
      <sz val="14"/>
      <color rgb="FF366092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A"/>
      <name val="Calibri"/>
      <family val="2"/>
    </font>
    <font>
      <b/>
      <sz val="11"/>
      <color theme="1"/>
      <name val="Calibri"/>
      <family val="2"/>
    </font>
    <font>
      <sz val="8"/>
      <color rgb="FF000000"/>
      <name val="Verdana"/>
      <family val="2"/>
    </font>
    <font>
      <sz val="11"/>
      <color rgb="FF000000"/>
      <name val="Courier New"/>
      <family val="3"/>
    </font>
    <font>
      <sz val="11"/>
      <color rgb="FF000000"/>
      <name val="Calibri"/>
      <family val="2"/>
    </font>
    <font>
      <b/>
      <sz val="11"/>
      <name val="Calibri"/>
      <family val="2"/>
    </font>
    <font>
      <sz val="9"/>
      <color rgb="FF000000"/>
      <name val="Arial"/>
      <family val="2"/>
    </font>
    <font>
      <sz val="8"/>
      <color rgb="FF000000"/>
      <name val="Tahoma"/>
      <family val="2"/>
    </font>
    <font>
      <b/>
      <sz val="8"/>
      <color rgb="FFFF0000"/>
      <name val="Tahoma"/>
      <family val="2"/>
    </font>
    <font>
      <b/>
      <sz val="8"/>
      <color rgb="FF000000"/>
      <name val="Tahoma"/>
      <family val="2"/>
    </font>
    <font>
      <b/>
      <sz val="10"/>
      <color rgb="FF000000"/>
      <name val="Tahoma"/>
      <family val="2"/>
    </font>
    <font>
      <b/>
      <sz val="11"/>
      <color rgb="FFFF0000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CCCCCC"/>
        <bgColor rgb="FFCCCCCC"/>
      </patternFill>
    </fill>
    <fill>
      <patternFill patternType="solid">
        <fgColor rgb="FFB6DDE8"/>
        <bgColor rgb="FFB6DDE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CCCCCC"/>
      </patternFill>
    </fill>
    <fill>
      <patternFill patternType="solid">
        <fgColor theme="0"/>
        <bgColor rgb="FFFFD966"/>
      </patternFill>
    </fill>
    <fill>
      <patternFill patternType="solid">
        <fgColor rgb="FFFFFF00"/>
        <bgColor indexed="64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92CDDC"/>
        <bgColor rgb="FF92CDDC"/>
      </patternFill>
    </fill>
    <fill>
      <patternFill patternType="solid">
        <fgColor theme="4" tint="0.39997558519241921"/>
        <bgColor rgb="FFCCCCCC"/>
      </patternFill>
    </fill>
    <fill>
      <patternFill patternType="solid">
        <fgColor theme="0"/>
        <bgColor rgb="FFFFFFFF"/>
      </patternFill>
    </fill>
    <fill>
      <patternFill patternType="solid">
        <fgColor theme="9"/>
        <bgColor rgb="FFF2F2F2"/>
      </patternFill>
    </fill>
    <fill>
      <patternFill patternType="solid">
        <fgColor theme="9"/>
        <bgColor rgb="FFFFFFFF"/>
      </patternFill>
    </fill>
    <fill>
      <patternFill patternType="solid">
        <fgColor theme="9"/>
        <bgColor theme="0"/>
      </patternFill>
    </fill>
    <fill>
      <patternFill patternType="solid">
        <fgColor theme="9"/>
        <bgColor rgb="FFFFD966"/>
      </patternFill>
    </fill>
    <fill>
      <patternFill patternType="solid">
        <fgColor theme="9"/>
        <bgColor rgb="FFCCCCCC"/>
      </patternFill>
    </fill>
    <fill>
      <patternFill patternType="solid">
        <fgColor theme="1"/>
        <bgColor rgb="FFCCCCCC"/>
      </patternFill>
    </fill>
    <fill>
      <patternFill patternType="solid">
        <fgColor theme="1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FD9"/>
        <bgColor indexed="64"/>
      </patternFill>
    </fill>
    <fill>
      <patternFill patternType="solid">
        <fgColor rgb="FFD1E0B5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BFBFB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BD192"/>
      </left>
      <right style="medium">
        <color indexed="64"/>
      </right>
      <top style="thin">
        <color rgb="FFBBD192"/>
      </top>
      <bottom style="medium">
        <color indexed="64"/>
      </bottom>
      <diagonal/>
    </border>
    <border>
      <left style="medium">
        <color indexed="64"/>
      </left>
      <right style="thin">
        <color rgb="FFBBD192"/>
      </right>
      <top style="thin">
        <color rgb="FFBBD192"/>
      </top>
      <bottom style="medium">
        <color indexed="64"/>
      </bottom>
      <diagonal/>
    </border>
    <border>
      <left style="thin">
        <color rgb="FFBBD192"/>
      </left>
      <right style="thin">
        <color rgb="FFBBD192"/>
      </right>
      <top style="thin">
        <color rgb="FFBBD192"/>
      </top>
      <bottom style="medium">
        <color indexed="64"/>
      </bottom>
      <diagonal/>
    </border>
    <border>
      <left style="thin">
        <color rgb="FFBBD192"/>
      </left>
      <right style="thin">
        <color rgb="FFBBD192"/>
      </right>
      <top/>
      <bottom style="medium">
        <color indexed="64"/>
      </bottom>
      <diagonal/>
    </border>
    <border>
      <left style="medium">
        <color indexed="64"/>
      </left>
      <right style="thin">
        <color rgb="FFBBD192"/>
      </right>
      <top/>
      <bottom style="medium">
        <color indexed="64"/>
      </bottom>
      <diagonal/>
    </border>
    <border>
      <left style="thin">
        <color rgb="FFBBD192"/>
      </left>
      <right style="medium">
        <color indexed="64"/>
      </right>
      <top style="thin">
        <color rgb="FFBBD192"/>
      </top>
      <bottom style="thin">
        <color rgb="FFBBD192"/>
      </bottom>
      <diagonal/>
    </border>
    <border>
      <left style="medium">
        <color indexed="64"/>
      </left>
      <right style="thin">
        <color rgb="FFBBD192"/>
      </right>
      <top style="thin">
        <color rgb="FFBBD192"/>
      </top>
      <bottom style="thin">
        <color rgb="FFBBD192"/>
      </bottom>
      <diagonal/>
    </border>
    <border>
      <left style="thin">
        <color rgb="FFBBD192"/>
      </left>
      <right style="medium">
        <color indexed="64"/>
      </right>
      <top/>
      <bottom style="thin">
        <color rgb="FFBBD192"/>
      </bottom>
      <diagonal/>
    </border>
    <border>
      <left style="medium">
        <color indexed="64"/>
      </left>
      <right style="thin">
        <color rgb="FFBBD192"/>
      </right>
      <top/>
      <bottom style="thin">
        <color rgb="FFBBD192"/>
      </bottom>
      <diagonal/>
    </border>
    <border>
      <left style="thin">
        <color rgb="FFBBD192"/>
      </left>
      <right style="thin">
        <color rgb="FFBBD192"/>
      </right>
      <top/>
      <bottom style="thin">
        <color rgb="FFBBD192"/>
      </bottom>
      <diagonal/>
    </border>
    <border>
      <left style="thin">
        <color rgb="FFBBD192"/>
      </left>
      <right style="thin">
        <color rgb="FFBBD192"/>
      </right>
      <top/>
      <bottom/>
      <diagonal/>
    </border>
    <border>
      <left style="medium">
        <color indexed="64"/>
      </left>
      <right style="thin">
        <color rgb="FFBBD192"/>
      </right>
      <top/>
      <bottom/>
      <diagonal/>
    </border>
    <border>
      <left/>
      <right style="thin">
        <color rgb="FFBBD192"/>
      </right>
      <top style="thin">
        <color rgb="FFBBD192"/>
      </top>
      <bottom style="thin">
        <color rgb="FFBBD192"/>
      </bottom>
      <diagonal/>
    </border>
    <border>
      <left style="thin">
        <color rgb="FFBBD192"/>
      </left>
      <right style="thick">
        <color rgb="FFFF0000"/>
      </right>
      <top style="thin">
        <color rgb="FFBBD192"/>
      </top>
      <bottom style="thick">
        <color rgb="FFFF0000"/>
      </bottom>
      <diagonal/>
    </border>
    <border>
      <left style="medium">
        <color indexed="64"/>
      </left>
      <right style="thin">
        <color rgb="FFBBD192"/>
      </right>
      <top style="thin">
        <color rgb="FFBBD192"/>
      </top>
      <bottom style="thick">
        <color rgb="FFFF0000"/>
      </bottom>
      <diagonal/>
    </border>
    <border>
      <left style="thin">
        <color rgb="FFBBD192"/>
      </left>
      <right style="medium">
        <color indexed="64"/>
      </right>
      <top style="thin">
        <color rgb="FFBBD192"/>
      </top>
      <bottom style="thick">
        <color rgb="FFFF0000"/>
      </bottom>
      <diagonal/>
    </border>
    <border>
      <left style="thick">
        <color rgb="FFFF0000"/>
      </left>
      <right style="thin">
        <color rgb="FFBBD192"/>
      </right>
      <top style="thin">
        <color rgb="FFBBD192"/>
      </top>
      <bottom style="thick">
        <color rgb="FFFF0000"/>
      </bottom>
      <diagonal/>
    </border>
    <border>
      <left style="thin">
        <color rgb="FFBBD192"/>
      </left>
      <right/>
      <top/>
      <bottom/>
      <diagonal/>
    </border>
    <border>
      <left style="thin">
        <color rgb="FFBBD192"/>
      </left>
      <right style="thick">
        <color rgb="FFFF0000"/>
      </right>
      <top style="thin">
        <color rgb="FFBBD192"/>
      </top>
      <bottom/>
      <diagonal/>
    </border>
    <border>
      <left style="medium">
        <color indexed="64"/>
      </left>
      <right style="thin">
        <color rgb="FFBBD192"/>
      </right>
      <top style="thin">
        <color rgb="FFBBD192"/>
      </top>
      <bottom/>
      <diagonal/>
    </border>
    <border>
      <left style="thin">
        <color rgb="FFBBD192"/>
      </left>
      <right style="medium">
        <color indexed="64"/>
      </right>
      <top style="thin">
        <color rgb="FFBBD192"/>
      </top>
      <bottom/>
      <diagonal/>
    </border>
    <border>
      <left style="thick">
        <color rgb="FFFF0000"/>
      </left>
      <right style="thin">
        <color rgb="FFBBD192"/>
      </right>
      <top style="thin">
        <color rgb="FFBBD192"/>
      </top>
      <bottom/>
      <diagonal/>
    </border>
    <border>
      <left style="thin">
        <color rgb="FFBBD192"/>
      </left>
      <right style="thick">
        <color rgb="FFFF0000"/>
      </right>
      <top style="thick">
        <color rgb="FFFF0000"/>
      </top>
      <bottom/>
      <diagonal/>
    </border>
    <border>
      <left style="medium">
        <color indexed="64"/>
      </left>
      <right style="thin">
        <color rgb="FFBBD192"/>
      </right>
      <top style="thick">
        <color rgb="FFFF0000"/>
      </top>
      <bottom/>
      <diagonal/>
    </border>
    <border>
      <left style="thin">
        <color rgb="FFBBD192"/>
      </left>
      <right style="medium">
        <color indexed="64"/>
      </right>
      <top style="thick">
        <color rgb="FFFF0000"/>
      </top>
      <bottom/>
      <diagonal/>
    </border>
    <border>
      <left style="thick">
        <color rgb="FFFF0000"/>
      </left>
      <right style="thin">
        <color rgb="FFBBD192"/>
      </right>
      <top style="thick">
        <color rgb="FFFF0000"/>
      </top>
      <bottom/>
      <diagonal/>
    </border>
    <border>
      <left style="thin">
        <color rgb="FFBBD192"/>
      </left>
      <right style="thin">
        <color rgb="FFBBD192"/>
      </right>
      <top style="thin">
        <color rgb="FFBBD192"/>
      </top>
      <bottom/>
      <diagonal/>
    </border>
    <border>
      <left style="thin">
        <color rgb="FFBBD192"/>
      </left>
      <right style="thin">
        <color rgb="FFBBD192"/>
      </right>
      <top style="medium">
        <color rgb="FFBBD192"/>
      </top>
      <bottom/>
      <diagonal/>
    </border>
    <border>
      <left style="medium">
        <color indexed="64"/>
      </left>
      <right style="thin">
        <color rgb="FFBBD192"/>
      </right>
      <top style="medium">
        <color rgb="FFBBD192"/>
      </top>
      <bottom/>
      <diagonal/>
    </border>
    <border>
      <left style="thin">
        <color rgb="FFBBD192"/>
      </left>
      <right style="medium">
        <color indexed="64"/>
      </right>
      <top style="medium">
        <color rgb="FFBBD192"/>
      </top>
      <bottom style="medium">
        <color rgb="FFBBD192"/>
      </bottom>
      <diagonal/>
    </border>
    <border>
      <left style="medium">
        <color indexed="64"/>
      </left>
      <right style="thin">
        <color rgb="FFBBD192"/>
      </right>
      <top style="medium">
        <color rgb="FFBBD192"/>
      </top>
      <bottom style="medium">
        <color rgb="FFBBD192"/>
      </bottom>
      <diagonal/>
    </border>
    <border>
      <left/>
      <right style="medium">
        <color indexed="64"/>
      </right>
      <top style="medium">
        <color rgb="FFBBD192"/>
      </top>
      <bottom style="medium">
        <color rgb="FFBBD192"/>
      </bottom>
      <diagonal/>
    </border>
    <border>
      <left/>
      <right/>
      <top style="medium">
        <color rgb="FFBBD192"/>
      </top>
      <bottom style="medium">
        <color rgb="FFBBD192"/>
      </bottom>
      <diagonal/>
    </border>
    <border>
      <left style="medium">
        <color indexed="64"/>
      </left>
      <right/>
      <top style="medium">
        <color rgb="FFBBD192"/>
      </top>
      <bottom style="medium">
        <color rgb="FFBBD192"/>
      </bottom>
      <diagonal/>
    </border>
    <border>
      <left style="thin">
        <color rgb="FFBBD192"/>
      </left>
      <right style="medium">
        <color indexed="64"/>
      </right>
      <top style="medium">
        <color indexed="64"/>
      </top>
      <bottom style="thin">
        <color rgb="FFBBD192"/>
      </bottom>
      <diagonal/>
    </border>
    <border>
      <left style="medium">
        <color indexed="64"/>
      </left>
      <right style="thin">
        <color rgb="FFBBD192"/>
      </right>
      <top style="medium">
        <color indexed="64"/>
      </top>
      <bottom style="thin">
        <color rgb="FFBBD192"/>
      </bottom>
      <diagonal/>
    </border>
    <border>
      <left style="thin">
        <color rgb="FFBBD192"/>
      </left>
      <right style="thin">
        <color rgb="FFBBD192"/>
      </right>
      <top style="medium">
        <color indexed="64"/>
      </top>
      <bottom style="thin">
        <color rgb="FFBBD192"/>
      </bottom>
      <diagonal/>
    </border>
    <border>
      <left style="thick">
        <color rgb="FFFF0000"/>
      </left>
      <right style="thin">
        <color rgb="FFBBD192"/>
      </right>
      <top/>
      <bottom style="thin">
        <color rgb="FFBBD192"/>
      </bottom>
      <diagonal/>
    </border>
    <border>
      <left style="thick">
        <color rgb="FFFF0000"/>
      </left>
      <right style="thin">
        <color rgb="FFBBD192"/>
      </right>
      <top style="thick">
        <color rgb="FFFF0000"/>
      </top>
      <bottom style="thin">
        <color rgb="FFBBD192"/>
      </bottom>
      <diagonal/>
    </border>
    <border>
      <left style="thin">
        <color rgb="FFBBD192"/>
      </left>
      <right style="thick">
        <color rgb="FFFF0000"/>
      </right>
      <top style="thick">
        <color rgb="FFFF0000"/>
      </top>
      <bottom style="thin">
        <color rgb="FFBBD192"/>
      </bottom>
      <diagonal/>
    </border>
    <border>
      <left style="thick">
        <color rgb="FFFF0000"/>
      </left>
      <right style="thin">
        <color rgb="FFBBD192"/>
      </right>
      <top style="thin">
        <color rgb="FFBBD192"/>
      </top>
      <bottom style="thin">
        <color rgb="FFBBD192"/>
      </bottom>
      <diagonal/>
    </border>
    <border>
      <left style="thin">
        <color rgb="FFBBD192"/>
      </left>
      <right style="thick">
        <color rgb="FFFF0000"/>
      </right>
      <top style="thin">
        <color rgb="FFBBD192"/>
      </top>
      <bottom style="thin">
        <color rgb="FFBBD192"/>
      </bottom>
      <diagonal/>
    </border>
  </borders>
  <cellStyleXfs count="5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</cellStyleXfs>
  <cellXfs count="520">
    <xf numFmtId="0" fontId="0" fillId="0" borderId="0" xfId="0"/>
    <xf numFmtId="0" fontId="0" fillId="0" borderId="0" xfId="0" applyAlignment="1">
      <alignment horizontal="center"/>
    </xf>
    <xf numFmtId="0" fontId="3" fillId="3" borderId="5" xfId="0" applyFont="1" applyFill="1" applyBorder="1"/>
    <xf numFmtId="0" fontId="3" fillId="3" borderId="6" xfId="0" applyFont="1" applyFill="1" applyBorder="1" applyAlignment="1">
      <alignment horizontal="center"/>
    </xf>
    <xf numFmtId="0" fontId="3" fillId="0" borderId="0" xfId="0" applyFont="1"/>
    <xf numFmtId="0" fontId="0" fillId="0" borderId="4" xfId="0" applyBorder="1"/>
    <xf numFmtId="0" fontId="3" fillId="4" borderId="5" xfId="0" applyFont="1" applyFill="1" applyBorder="1"/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4" fontId="0" fillId="0" borderId="0" xfId="0" applyNumberFormat="1"/>
    <xf numFmtId="4" fontId="5" fillId="0" borderId="0" xfId="0" applyNumberFormat="1" applyFont="1"/>
    <xf numFmtId="9" fontId="5" fillId="0" borderId="0" xfId="1" applyFont="1"/>
    <xf numFmtId="0" fontId="2" fillId="0" borderId="0" xfId="0" applyFont="1"/>
    <xf numFmtId="0" fontId="3" fillId="5" borderId="5" xfId="0" applyFont="1" applyFill="1" applyBorder="1"/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4" xfId="0" applyFont="1" applyFill="1" applyBorder="1"/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8" fontId="0" fillId="0" borderId="4" xfId="0" applyNumberFormat="1" applyFill="1" applyBorder="1"/>
    <xf numFmtId="0" fontId="6" fillId="0" borderId="10" xfId="0" applyFont="1" applyFill="1" applyBorder="1" applyAlignment="1"/>
    <xf numFmtId="0" fontId="2" fillId="0" borderId="11" xfId="0" applyFont="1" applyFill="1" applyBorder="1" applyAlignment="1"/>
    <xf numFmtId="8" fontId="2" fillId="0" borderId="4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4" fontId="0" fillId="0" borderId="0" xfId="2" applyFont="1"/>
    <xf numFmtId="44" fontId="2" fillId="7" borderId="4" xfId="2" applyFont="1" applyFill="1" applyBorder="1" applyAlignment="1">
      <alignment horizontal="center" wrapText="1"/>
    </xf>
    <xf numFmtId="0" fontId="0" fillId="0" borderId="4" xfId="0" applyFont="1" applyFill="1" applyBorder="1" applyAlignment="1">
      <alignment wrapText="1"/>
    </xf>
    <xf numFmtId="0" fontId="0" fillId="0" borderId="4" xfId="0" applyFont="1" applyFill="1" applyBorder="1" applyAlignment="1">
      <alignment horizontal="center" wrapText="1"/>
    </xf>
    <xf numFmtId="44" fontId="0" fillId="0" borderId="4" xfId="2" applyFont="1" applyFill="1" applyBorder="1" applyAlignment="1">
      <alignment wrapText="1"/>
    </xf>
    <xf numFmtId="44" fontId="0" fillId="0" borderId="4" xfId="2" applyFont="1" applyBorder="1"/>
    <xf numFmtId="0" fontId="0" fillId="0" borderId="4" xfId="0" applyBorder="1" applyAlignment="1">
      <alignment horizontal="center"/>
    </xf>
    <xf numFmtId="44" fontId="0" fillId="0" borderId="4" xfId="0" applyNumberFormat="1" applyBorder="1"/>
    <xf numFmtId="165" fontId="0" fillId="0" borderId="4" xfId="0" applyNumberFormat="1" applyFill="1" applyBorder="1"/>
    <xf numFmtId="44" fontId="0" fillId="0" borderId="0" xfId="0" applyNumberFormat="1"/>
    <xf numFmtId="0" fontId="0" fillId="0" borderId="4" xfId="0" applyFont="1" applyFill="1" applyBorder="1" applyAlignment="1"/>
    <xf numFmtId="44" fontId="0" fillId="0" borderId="4" xfId="2" applyFont="1" applyFill="1" applyBorder="1" applyAlignment="1"/>
    <xf numFmtId="44" fontId="0" fillId="0" borderId="4" xfId="2" applyFont="1" applyFill="1" applyBorder="1"/>
    <xf numFmtId="8" fontId="2" fillId="0" borderId="4" xfId="0" applyNumberFormat="1" applyFont="1" applyBorder="1"/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 wrapText="1"/>
    </xf>
    <xf numFmtId="44" fontId="0" fillId="0" borderId="4" xfId="2" applyFont="1" applyFill="1" applyBorder="1" applyAlignment="1">
      <alignment vertical="center" wrapText="1"/>
    </xf>
    <xf numFmtId="44" fontId="0" fillId="0" borderId="4" xfId="2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44" fontId="0" fillId="0" borderId="4" xfId="0" applyNumberFormat="1" applyBorder="1" applyAlignment="1">
      <alignment vertical="center"/>
    </xf>
    <xf numFmtId="44" fontId="0" fillId="0" borderId="4" xfId="0" applyNumberFormat="1" applyFill="1" applyBorder="1" applyAlignment="1">
      <alignment vertic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  <xf numFmtId="44" fontId="0" fillId="0" borderId="4" xfId="0" applyNumberFormat="1" applyFill="1" applyBorder="1"/>
    <xf numFmtId="8" fontId="0" fillId="0" borderId="0" xfId="0" applyNumberFormat="1"/>
    <xf numFmtId="0" fontId="0" fillId="0" borderId="0" xfId="0" applyBorder="1"/>
    <xf numFmtId="44" fontId="7" fillId="8" borderId="4" xfId="2" applyFont="1" applyFill="1" applyBorder="1" applyAlignment="1">
      <alignment horizontal="center" wrapText="1"/>
    </xf>
    <xf numFmtId="8" fontId="7" fillId="0" borderId="4" xfId="0" applyNumberFormat="1" applyFont="1" applyBorder="1"/>
    <xf numFmtId="6" fontId="0" fillId="0" borderId="0" xfId="0" applyNumberFormat="1" applyBorder="1" applyAlignment="1">
      <alignment horizontal="center" vertical="center" wrapText="1"/>
    </xf>
    <xf numFmtId="6" fontId="0" fillId="0" borderId="0" xfId="0" applyNumberFormat="1" applyBorder="1"/>
    <xf numFmtId="0" fontId="3" fillId="3" borderId="7" xfId="0" applyFont="1" applyFill="1" applyBorder="1" applyAlignment="1">
      <alignment horizontal="center"/>
    </xf>
    <xf numFmtId="164" fontId="3" fillId="2" borderId="9" xfId="0" applyNumberFormat="1" applyFont="1" applyFill="1" applyBorder="1"/>
    <xf numFmtId="164" fontId="3" fillId="2" borderId="14" xfId="0" applyNumberFormat="1" applyFont="1" applyFill="1" applyBorder="1"/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2" applyFont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44" fontId="0" fillId="0" borderId="0" xfId="2" applyFont="1" applyAlignment="1">
      <alignment horizontal="right" vertical="center"/>
    </xf>
    <xf numFmtId="49" fontId="0" fillId="0" borderId="0" xfId="0" applyNumberFormat="1" applyAlignment="1">
      <alignment horizontal="center"/>
    </xf>
    <xf numFmtId="44" fontId="2" fillId="10" borderId="0" xfId="2" applyFont="1" applyFill="1" applyAlignment="1">
      <alignment horizontal="right"/>
    </xf>
    <xf numFmtId="0" fontId="11" fillId="13" borderId="0" xfId="0" applyFont="1" applyFill="1" applyAlignment="1">
      <alignment vertical="center"/>
    </xf>
    <xf numFmtId="0" fontId="12" fillId="13" borderId="0" xfId="0" applyFont="1" applyFill="1" applyBorder="1" applyAlignment="1"/>
    <xf numFmtId="0" fontId="12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166" fontId="16" fillId="15" borderId="0" xfId="54" applyNumberFormat="1" applyFont="1" applyFill="1" applyBorder="1" applyAlignment="1">
      <alignment horizontal="center" vertical="center" wrapText="1"/>
    </xf>
    <xf numFmtId="0" fontId="17" fillId="0" borderId="0" xfId="54" applyFont="1" applyBorder="1" applyAlignment="1">
      <alignment horizontal="center" vertical="center" wrapText="1"/>
    </xf>
    <xf numFmtId="14" fontId="17" fillId="0" borderId="0" xfId="54" applyNumberFormat="1" applyFont="1" applyBorder="1" applyAlignment="1">
      <alignment horizontal="center" vertical="center" wrapText="1"/>
    </xf>
    <xf numFmtId="167" fontId="18" fillId="0" borderId="0" xfId="0" applyNumberFormat="1" applyFont="1" applyBorder="1" applyAlignment="1">
      <alignment horizontal="center" vertical="center"/>
    </xf>
    <xf numFmtId="167" fontId="19" fillId="0" borderId="0" xfId="0" applyNumberFormat="1" applyFont="1" applyBorder="1" applyAlignment="1">
      <alignment horizontal="center" vertical="center"/>
    </xf>
    <xf numFmtId="167" fontId="19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49" fontId="16" fillId="15" borderId="0" xfId="54" applyNumberFormat="1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67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/>
    </xf>
    <xf numFmtId="0" fontId="18" fillId="0" borderId="0" xfId="0" applyFont="1" applyBorder="1"/>
    <xf numFmtId="167" fontId="21" fillId="16" borderId="16" xfId="0" applyNumberFormat="1" applyFont="1" applyFill="1" applyBorder="1" applyAlignment="1">
      <alignment horizontal="center"/>
    </xf>
    <xf numFmtId="167" fontId="19" fillId="0" borderId="0" xfId="0" applyNumberFormat="1" applyFont="1" applyFill="1" applyBorder="1" applyAlignment="1">
      <alignment horizontal="center"/>
    </xf>
    <xf numFmtId="0" fontId="19" fillId="0" borderId="0" xfId="0" applyFont="1" applyBorder="1"/>
    <xf numFmtId="0" fontId="22" fillId="0" borderId="0" xfId="54" applyFont="1" applyBorder="1" applyAlignment="1">
      <alignment horizontal="center" vertical="center" wrapText="1"/>
    </xf>
    <xf numFmtId="8" fontId="23" fillId="0" borderId="0" xfId="0" applyNumberFormat="1" applyFont="1" applyBorder="1" applyAlignment="1">
      <alignment horizontal="center" vertical="center"/>
    </xf>
    <xf numFmtId="167" fontId="23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14" fontId="18" fillId="0" borderId="0" xfId="0" applyNumberFormat="1" applyFont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14" fontId="18" fillId="0" borderId="13" xfId="0" applyNumberFormat="1" applyFont="1" applyBorder="1" applyAlignment="1">
      <alignment horizontal="center" vertical="center" wrapText="1"/>
    </xf>
    <xf numFmtId="167" fontId="18" fillId="0" borderId="13" xfId="0" applyNumberFormat="1" applyFont="1" applyBorder="1" applyAlignment="1">
      <alignment horizontal="center" vertical="center"/>
    </xf>
    <xf numFmtId="167" fontId="20" fillId="0" borderId="13" xfId="0" applyNumberFormat="1" applyFont="1" applyBorder="1" applyAlignment="1">
      <alignment horizontal="center" vertical="center"/>
    </xf>
    <xf numFmtId="167" fontId="19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167" fontId="9" fillId="16" borderId="0" xfId="0" applyNumberFormat="1" applyFont="1" applyFill="1" applyAlignment="1">
      <alignment horizontal="center" vertical="center"/>
    </xf>
    <xf numFmtId="167" fontId="21" fillId="16" borderId="0" xfId="0" applyNumberFormat="1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Alignment="1"/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16" fillId="0" borderId="18" xfId="0" applyFont="1" applyBorder="1" applyAlignment="1">
      <alignment horizontal="center" vertical="center" wrapText="1"/>
    </xf>
    <xf numFmtId="0" fontId="27" fillId="19" borderId="18" xfId="0" applyFont="1" applyFill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16" fillId="20" borderId="19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17" fillId="19" borderId="18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167" fontId="17" fillId="0" borderId="18" xfId="0" applyNumberFormat="1" applyFont="1" applyBorder="1" applyAlignment="1">
      <alignment horizontal="right" vertical="center"/>
    </xf>
    <xf numFmtId="0" fontId="17" fillId="18" borderId="18" xfId="0" applyFont="1" applyFill="1" applyBorder="1" applyAlignment="1">
      <alignment horizontal="center" vertical="center" wrapText="1"/>
    </xf>
    <xf numFmtId="167" fontId="29" fillId="0" borderId="18" xfId="0" applyNumberFormat="1" applyFont="1" applyBorder="1" applyAlignment="1">
      <alignment horizontal="right" vertical="center"/>
    </xf>
    <xf numFmtId="0" fontId="0" fillId="22" borderId="0" xfId="0" applyFont="1" applyFill="1" applyBorder="1" applyAlignment="1"/>
    <xf numFmtId="167" fontId="22" fillId="23" borderId="4" xfId="0" applyNumberFormat="1" applyFont="1" applyFill="1" applyBorder="1" applyAlignment="1">
      <alignment horizontal="center" vertical="center" wrapText="1"/>
    </xf>
    <xf numFmtId="167" fontId="22" fillId="0" borderId="18" xfId="0" applyNumberFormat="1" applyFont="1" applyBorder="1" applyAlignment="1">
      <alignment horizontal="right" vertical="center"/>
    </xf>
    <xf numFmtId="167" fontId="22" fillId="20" borderId="19" xfId="0" applyNumberFormat="1" applyFont="1" applyFill="1" applyBorder="1" applyAlignment="1">
      <alignment horizontal="right" vertical="center"/>
    </xf>
    <xf numFmtId="0" fontId="26" fillId="0" borderId="4" xfId="0" applyFont="1" applyBorder="1"/>
    <xf numFmtId="168" fontId="17" fillId="19" borderId="18" xfId="0" applyNumberFormat="1" applyFont="1" applyFill="1" applyBorder="1" applyAlignment="1">
      <alignment horizontal="center" vertical="center"/>
    </xf>
    <xf numFmtId="49" fontId="17" fillId="19" borderId="18" xfId="0" applyNumberFormat="1" applyFont="1" applyFill="1" applyBorder="1" applyAlignment="1">
      <alignment horizontal="center" vertical="center"/>
    </xf>
    <xf numFmtId="49" fontId="17" fillId="0" borderId="18" xfId="0" applyNumberFormat="1" applyFont="1" applyBorder="1" applyAlignment="1">
      <alignment horizontal="center" vertical="center" wrapText="1"/>
    </xf>
    <xf numFmtId="167" fontId="17" fillId="18" borderId="22" xfId="0" applyNumberFormat="1" applyFont="1" applyFill="1" applyBorder="1" applyAlignment="1">
      <alignment horizontal="right" vertical="center"/>
    </xf>
    <xf numFmtId="0" fontId="22" fillId="24" borderId="18" xfId="0" applyFont="1" applyFill="1" applyBorder="1" applyAlignment="1">
      <alignment horizontal="center" vertical="center"/>
    </xf>
    <xf numFmtId="0" fontId="26" fillId="25" borderId="4" xfId="0" applyFont="1" applyFill="1" applyBorder="1" applyAlignment="1">
      <alignment wrapText="1"/>
    </xf>
    <xf numFmtId="167" fontId="26" fillId="27" borderId="4" xfId="0" applyNumberFormat="1" applyFont="1" applyFill="1" applyBorder="1" applyAlignment="1">
      <alignment horizontal="center" vertical="center"/>
    </xf>
    <xf numFmtId="0" fontId="26" fillId="27" borderId="4" xfId="0" applyFont="1" applyFill="1" applyBorder="1" applyAlignment="1">
      <alignment horizontal="center" vertical="center"/>
    </xf>
    <xf numFmtId="0" fontId="26" fillId="27" borderId="4" xfId="0" applyFont="1" applyFill="1" applyBorder="1" applyAlignment="1">
      <alignment horizontal="center" vertical="center" wrapText="1"/>
    </xf>
    <xf numFmtId="0" fontId="26" fillId="13" borderId="4" xfId="0" applyFont="1" applyFill="1" applyBorder="1"/>
    <xf numFmtId="0" fontId="17" fillId="19" borderId="18" xfId="0" applyFont="1" applyFill="1" applyBorder="1" applyAlignment="1">
      <alignment horizontal="center" vertical="center" wrapText="1"/>
    </xf>
    <xf numFmtId="167" fontId="22" fillId="0" borderId="18" xfId="0" applyNumberFormat="1" applyFont="1" applyBorder="1" applyAlignment="1">
      <alignment horizontal="right" vertical="center" wrapText="1"/>
    </xf>
    <xf numFmtId="0" fontId="17" fillId="28" borderId="18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/>
    </xf>
    <xf numFmtId="169" fontId="30" fillId="0" borderId="0" xfId="0" applyNumberFormat="1" applyFont="1" applyAlignment="1">
      <alignment vertical="center"/>
    </xf>
    <xf numFmtId="0" fontId="30" fillId="0" borderId="0" xfId="0" applyFont="1" applyAlignment="1">
      <alignment horizontal="center" vertical="center"/>
    </xf>
    <xf numFmtId="169" fontId="22" fillId="0" borderId="0" xfId="0" applyNumberFormat="1" applyFont="1" applyAlignment="1">
      <alignment horizontal="right" vertical="center"/>
    </xf>
    <xf numFmtId="0" fontId="22" fillId="0" borderId="24" xfId="0" applyFont="1" applyBorder="1" applyAlignment="1">
      <alignment horizontal="center" vertical="center" wrapText="1"/>
    </xf>
    <xf numFmtId="167" fontId="22" fillId="30" borderId="4" xfId="0" applyNumberFormat="1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167" fontId="22" fillId="20" borderId="19" xfId="0" applyNumberFormat="1" applyFont="1" applyFill="1" applyBorder="1" applyAlignment="1">
      <alignment horizontal="center" vertical="center" wrapText="1"/>
    </xf>
    <xf numFmtId="0" fontId="31" fillId="30" borderId="4" xfId="0" applyFont="1" applyFill="1" applyBorder="1" applyAlignment="1">
      <alignment horizontal="center" vertical="center" wrapText="1"/>
    </xf>
    <xf numFmtId="0" fontId="17" fillId="19" borderId="18" xfId="0" quotePrefix="1" applyFont="1" applyFill="1" applyBorder="1" applyAlignment="1">
      <alignment horizontal="center" vertical="center"/>
    </xf>
    <xf numFmtId="0" fontId="17" fillId="31" borderId="18" xfId="0" applyFont="1" applyFill="1" applyBorder="1" applyAlignment="1">
      <alignment horizontal="center" vertical="center" wrapText="1"/>
    </xf>
    <xf numFmtId="49" fontId="17" fillId="0" borderId="18" xfId="0" applyNumberFormat="1" applyFont="1" applyBorder="1" applyAlignment="1">
      <alignment horizontal="center" vertical="center"/>
    </xf>
    <xf numFmtId="0" fontId="17" fillId="18" borderId="20" xfId="0" applyFont="1" applyFill="1" applyBorder="1" applyAlignment="1">
      <alignment horizontal="center" vertical="center" wrapText="1"/>
    </xf>
    <xf numFmtId="167" fontId="17" fillId="0" borderId="20" xfId="0" applyNumberFormat="1" applyFont="1" applyBorder="1" applyAlignment="1">
      <alignment horizontal="right" vertical="center"/>
    </xf>
    <xf numFmtId="167" fontId="22" fillId="0" borderId="20" xfId="0" applyNumberFormat="1" applyFont="1" applyBorder="1" applyAlignment="1">
      <alignment horizontal="right" vertical="center"/>
    </xf>
    <xf numFmtId="49" fontId="17" fillId="26" borderId="18" xfId="0" applyNumberFormat="1" applyFont="1" applyFill="1" applyBorder="1" applyAlignment="1">
      <alignment horizontal="center" vertical="center" wrapText="1"/>
    </xf>
    <xf numFmtId="167" fontId="17" fillId="18" borderId="19" xfId="0" applyNumberFormat="1" applyFont="1" applyFill="1" applyBorder="1" applyAlignment="1">
      <alignment horizontal="right" vertical="center"/>
    </xf>
    <xf numFmtId="167" fontId="22" fillId="20" borderId="25" xfId="0" applyNumberFormat="1" applyFont="1" applyFill="1" applyBorder="1" applyAlignment="1">
      <alignment horizontal="right" vertical="center"/>
    </xf>
    <xf numFmtId="49" fontId="17" fillId="21" borderId="18" xfId="0" applyNumberFormat="1" applyFont="1" applyFill="1" applyBorder="1" applyAlignment="1">
      <alignment horizontal="center" vertical="center" wrapText="1"/>
    </xf>
    <xf numFmtId="167" fontId="17" fillId="18" borderId="18" xfId="0" applyNumberFormat="1" applyFont="1" applyFill="1" applyBorder="1" applyAlignment="1">
      <alignment horizontal="right" vertical="center"/>
    </xf>
    <xf numFmtId="0" fontId="17" fillId="26" borderId="18" xfId="0" applyFont="1" applyFill="1" applyBorder="1" applyAlignment="1">
      <alignment horizontal="center" vertical="center" wrapText="1"/>
    </xf>
    <xf numFmtId="0" fontId="17" fillId="18" borderId="18" xfId="0" applyFont="1" applyFill="1" applyBorder="1" applyAlignment="1">
      <alignment horizontal="center" vertical="center"/>
    </xf>
    <xf numFmtId="0" fontId="22" fillId="18" borderId="18" xfId="0" applyFont="1" applyFill="1" applyBorder="1" applyAlignment="1">
      <alignment horizontal="center" vertical="center"/>
    </xf>
    <xf numFmtId="167" fontId="22" fillId="18" borderId="18" xfId="0" applyNumberFormat="1" applyFont="1" applyFill="1" applyBorder="1" applyAlignment="1">
      <alignment horizontal="right" vertical="center"/>
    </xf>
    <xf numFmtId="0" fontId="17" fillId="21" borderId="18" xfId="0" applyFont="1" applyFill="1" applyBorder="1" applyAlignment="1">
      <alignment horizontal="center" vertical="center" wrapText="1"/>
    </xf>
    <xf numFmtId="170" fontId="17" fillId="19" borderId="18" xfId="0" applyNumberFormat="1" applyFont="1" applyFill="1" applyBorder="1" applyAlignment="1">
      <alignment horizontal="center" vertical="center"/>
    </xf>
    <xf numFmtId="170" fontId="17" fillId="0" borderId="18" xfId="0" applyNumberFormat="1" applyFont="1" applyBorder="1" applyAlignment="1">
      <alignment horizontal="center" vertical="center"/>
    </xf>
    <xf numFmtId="167" fontId="32" fillId="18" borderId="18" xfId="0" applyNumberFormat="1" applyFont="1" applyFill="1" applyBorder="1" applyAlignment="1">
      <alignment horizontal="right" vertical="center"/>
    </xf>
    <xf numFmtId="0" fontId="22" fillId="18" borderId="18" xfId="0" applyFont="1" applyFill="1" applyBorder="1" applyAlignment="1">
      <alignment horizontal="center" vertical="center" wrapText="1"/>
    </xf>
    <xf numFmtId="167" fontId="22" fillId="18" borderId="18" xfId="0" applyNumberFormat="1" applyFont="1" applyFill="1" applyBorder="1" applyAlignment="1">
      <alignment horizontal="right" vertical="center" wrapText="1"/>
    </xf>
    <xf numFmtId="170" fontId="17" fillId="0" borderId="18" xfId="0" applyNumberFormat="1" applyFont="1" applyBorder="1" applyAlignment="1">
      <alignment horizontal="center" vertical="center" wrapText="1"/>
    </xf>
    <xf numFmtId="166" fontId="17" fillId="19" borderId="18" xfId="0" applyNumberFormat="1" applyFont="1" applyFill="1" applyBorder="1" applyAlignment="1">
      <alignment horizontal="center" vertical="center"/>
    </xf>
    <xf numFmtId="0" fontId="22" fillId="18" borderId="20" xfId="0" applyFont="1" applyFill="1" applyBorder="1" applyAlignment="1">
      <alignment horizontal="center" vertical="center"/>
    </xf>
    <xf numFmtId="0" fontId="17" fillId="28" borderId="26" xfId="0" applyFont="1" applyFill="1" applyBorder="1" applyAlignment="1">
      <alignment horizontal="center" vertical="center" wrapText="1"/>
    </xf>
    <xf numFmtId="167" fontId="22" fillId="18" borderId="22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17" fillId="28" borderId="0" xfId="0" applyFont="1" applyFill="1" applyAlignment="1">
      <alignment horizontal="center" wrapText="1"/>
    </xf>
    <xf numFmtId="0" fontId="26" fillId="25" borderId="4" xfId="0" applyFont="1" applyFill="1" applyBorder="1"/>
    <xf numFmtId="0" fontId="17" fillId="28" borderId="0" xfId="0" applyFont="1" applyFill="1" applyBorder="1" applyAlignment="1">
      <alignment horizontal="center" vertical="center" wrapText="1"/>
    </xf>
    <xf numFmtId="167" fontId="17" fillId="28" borderId="0" xfId="0" applyNumberFormat="1" applyFont="1" applyFill="1" applyBorder="1" applyAlignment="1">
      <alignment horizontal="right" vertical="center" wrapText="1"/>
    </xf>
    <xf numFmtId="0" fontId="17" fillId="28" borderId="18" xfId="0" applyFont="1" applyFill="1" applyBorder="1" applyAlignment="1">
      <alignment horizontal="center"/>
    </xf>
    <xf numFmtId="0" fontId="26" fillId="0" borderId="4" xfId="0" applyFont="1" applyBorder="1" applyAlignment="1"/>
    <xf numFmtId="0" fontId="30" fillId="18" borderId="18" xfId="0" applyFont="1" applyFill="1" applyBorder="1"/>
    <xf numFmtId="167" fontId="30" fillId="0" borderId="0" xfId="0" applyNumberFormat="1" applyFont="1"/>
    <xf numFmtId="0" fontId="26" fillId="0" borderId="4" xfId="0" applyFont="1" applyBorder="1" applyAlignment="1">
      <alignment wrapText="1"/>
    </xf>
    <xf numFmtId="0" fontId="17" fillId="28" borderId="23" xfId="0" applyFont="1" applyFill="1" applyBorder="1" applyAlignment="1">
      <alignment horizontal="center" vertical="center" wrapText="1"/>
    </xf>
    <xf numFmtId="167" fontId="17" fillId="18" borderId="18" xfId="0" applyNumberFormat="1" applyFont="1" applyFill="1" applyBorder="1" applyAlignment="1">
      <alignment horizontal="center" vertical="center"/>
    </xf>
    <xf numFmtId="0" fontId="26" fillId="27" borderId="4" xfId="0" applyFont="1" applyFill="1" applyBorder="1" applyAlignment="1">
      <alignment horizontal="center"/>
    </xf>
    <xf numFmtId="0" fontId="22" fillId="8" borderId="18" xfId="0" applyFont="1" applyFill="1" applyBorder="1" applyAlignment="1">
      <alignment horizontal="center" vertical="center"/>
    </xf>
    <xf numFmtId="0" fontId="17" fillId="32" borderId="18" xfId="0" applyFont="1" applyFill="1" applyBorder="1" applyAlignment="1">
      <alignment horizontal="center" vertical="center"/>
    </xf>
    <xf numFmtId="0" fontId="17" fillId="33" borderId="18" xfId="0" applyFont="1" applyFill="1" applyBorder="1" applyAlignment="1">
      <alignment horizontal="center" vertical="center" wrapText="1"/>
    </xf>
    <xf numFmtId="0" fontId="17" fillId="33" borderId="23" xfId="0" applyFont="1" applyFill="1" applyBorder="1" applyAlignment="1">
      <alignment horizontal="center" vertical="center" wrapText="1"/>
    </xf>
    <xf numFmtId="0" fontId="17" fillId="8" borderId="18" xfId="0" applyFont="1" applyFill="1" applyBorder="1" applyAlignment="1">
      <alignment horizontal="center" vertical="center" wrapText="1"/>
    </xf>
    <xf numFmtId="167" fontId="17" fillId="34" borderId="18" xfId="0" applyNumberFormat="1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167" fontId="17" fillId="34" borderId="18" xfId="0" applyNumberFormat="1" applyFont="1" applyFill="1" applyBorder="1" applyAlignment="1">
      <alignment horizontal="right" vertical="center"/>
    </xf>
    <xf numFmtId="0" fontId="22" fillId="35" borderId="18" xfId="0" applyFont="1" applyFill="1" applyBorder="1" applyAlignment="1">
      <alignment horizontal="center" vertical="center"/>
    </xf>
    <xf numFmtId="167" fontId="22" fillId="34" borderId="18" xfId="0" applyNumberFormat="1" applyFont="1" applyFill="1" applyBorder="1" applyAlignment="1">
      <alignment horizontal="right" vertical="center"/>
    </xf>
    <xf numFmtId="167" fontId="22" fillId="36" borderId="19" xfId="0" applyNumberFormat="1" applyFont="1" applyFill="1" applyBorder="1" applyAlignment="1">
      <alignment horizontal="right" vertical="center"/>
    </xf>
    <xf numFmtId="0" fontId="26" fillId="8" borderId="4" xfId="0" applyFont="1" applyFill="1" applyBorder="1" applyAlignment="1">
      <alignment horizontal="center"/>
    </xf>
    <xf numFmtId="0" fontId="26" fillId="8" borderId="4" xfId="0" applyFont="1" applyFill="1" applyBorder="1"/>
    <xf numFmtId="0" fontId="17" fillId="35" borderId="18" xfId="0" applyFont="1" applyFill="1" applyBorder="1" applyAlignment="1">
      <alignment horizontal="center" vertical="center"/>
    </xf>
    <xf numFmtId="0" fontId="17" fillId="35" borderId="18" xfId="0" applyFont="1" applyFill="1" applyBorder="1" applyAlignment="1">
      <alignment horizontal="center" vertical="center" wrapText="1"/>
    </xf>
    <xf numFmtId="0" fontId="17" fillId="35" borderId="23" xfId="0" applyFont="1" applyFill="1" applyBorder="1" applyAlignment="1">
      <alignment horizontal="center" vertical="center" wrapText="1"/>
    </xf>
    <xf numFmtId="0" fontId="26" fillId="8" borderId="18" xfId="0" applyFont="1" applyFill="1" applyBorder="1"/>
    <xf numFmtId="0" fontId="26" fillId="8" borderId="18" xfId="0" applyFont="1" applyFill="1" applyBorder="1" applyAlignment="1">
      <alignment horizontal="center"/>
    </xf>
    <xf numFmtId="167" fontId="26" fillId="34" borderId="18" xfId="0" applyNumberFormat="1" applyFont="1" applyFill="1" applyBorder="1" applyAlignment="1">
      <alignment horizontal="center"/>
    </xf>
    <xf numFmtId="0" fontId="26" fillId="34" borderId="18" xfId="0" applyFont="1" applyFill="1" applyBorder="1" applyAlignment="1">
      <alignment horizontal="center"/>
    </xf>
    <xf numFmtId="0" fontId="26" fillId="8" borderId="4" xfId="0" applyFont="1" applyFill="1" applyBorder="1" applyAlignment="1">
      <alignment wrapText="1"/>
    </xf>
    <xf numFmtId="0" fontId="26" fillId="0" borderId="18" xfId="0" applyFont="1" applyBorder="1"/>
    <xf numFmtId="167" fontId="26" fillId="18" borderId="18" xfId="0" applyNumberFormat="1" applyFont="1" applyFill="1" applyBorder="1"/>
    <xf numFmtId="0" fontId="26" fillId="18" borderId="18" xfId="0" applyFont="1" applyFill="1" applyBorder="1"/>
    <xf numFmtId="167" fontId="26" fillId="18" borderId="19" xfId="0" applyNumberFormat="1" applyFont="1" applyFill="1" applyBorder="1" applyAlignment="1">
      <alignment horizontal="right"/>
    </xf>
    <xf numFmtId="0" fontId="26" fillId="18" borderId="0" xfId="0" applyFont="1" applyFill="1" applyBorder="1"/>
    <xf numFmtId="0" fontId="22" fillId="18" borderId="0" xfId="0" applyFont="1" applyFill="1" applyBorder="1" applyAlignment="1">
      <alignment horizontal="right" vertical="center"/>
    </xf>
    <xf numFmtId="0" fontId="22" fillId="18" borderId="0" xfId="0" applyFont="1" applyFill="1" applyBorder="1" applyAlignment="1">
      <alignment horizontal="center" vertical="center"/>
    </xf>
    <xf numFmtId="167" fontId="28" fillId="18" borderId="0" xfId="0" applyNumberFormat="1" applyFont="1" applyFill="1" applyBorder="1"/>
    <xf numFmtId="167" fontId="34" fillId="37" borderId="19" xfId="0" applyNumberFormat="1" applyFont="1" applyFill="1" applyBorder="1" applyAlignment="1">
      <alignment horizontal="right" vertical="center"/>
    </xf>
    <xf numFmtId="167" fontId="33" fillId="38" borderId="19" xfId="0" applyNumberFormat="1" applyFont="1" applyFill="1" applyBorder="1" applyAlignment="1">
      <alignment horizontal="right"/>
    </xf>
    <xf numFmtId="0" fontId="7" fillId="0" borderId="0" xfId="0" applyFont="1"/>
    <xf numFmtId="0" fontId="2" fillId="0" borderId="4" xfId="0" applyFont="1" applyBorder="1"/>
    <xf numFmtId="44" fontId="3" fillId="0" borderId="4" xfId="0" applyNumberFormat="1" applyFont="1" applyBorder="1"/>
    <xf numFmtId="0" fontId="35" fillId="0" borderId="6" xfId="0" applyFont="1" applyFill="1" applyBorder="1"/>
    <xf numFmtId="0" fontId="16" fillId="0" borderId="27" xfId="0" applyFont="1" applyBorder="1" applyAlignment="1">
      <alignment horizontal="center" vertical="center" wrapText="1"/>
    </xf>
    <xf numFmtId="0" fontId="27" fillId="41" borderId="0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27" fillId="41" borderId="28" xfId="0" applyFont="1" applyFill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0" fontId="17" fillId="41" borderId="24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left" vertical="center"/>
    </xf>
    <xf numFmtId="171" fontId="17" fillId="0" borderId="30" xfId="0" applyNumberFormat="1" applyFont="1" applyBorder="1" applyAlignment="1">
      <alignment horizontal="center" vertical="center"/>
    </xf>
    <xf numFmtId="171" fontId="17" fillId="0" borderId="30" xfId="0" applyNumberFormat="1" applyFont="1" applyBorder="1" applyAlignment="1">
      <alignment horizontal="right" vertical="center"/>
    </xf>
    <xf numFmtId="0" fontId="17" fillId="28" borderId="24" xfId="0" applyFont="1" applyFill="1" applyBorder="1" applyAlignment="1">
      <alignment horizontal="center" vertical="center"/>
    </xf>
    <xf numFmtId="171" fontId="17" fillId="0" borderId="24" xfId="0" applyNumberFormat="1" applyFont="1" applyBorder="1" applyAlignment="1">
      <alignment horizontal="right" vertical="center"/>
    </xf>
    <xf numFmtId="169" fontId="17" fillId="18" borderId="24" xfId="0" applyNumberFormat="1" applyFont="1" applyFill="1" applyBorder="1" applyAlignment="1">
      <alignment horizontal="center" vertical="center"/>
    </xf>
    <xf numFmtId="171" fontId="38" fillId="28" borderId="24" xfId="0" applyNumberFormat="1" applyFont="1" applyFill="1" applyBorder="1" applyAlignment="1">
      <alignment horizontal="center" vertical="center" wrapText="1"/>
    </xf>
    <xf numFmtId="168" fontId="17" fillId="41" borderId="24" xfId="0" applyNumberFormat="1" applyFont="1" applyFill="1" applyBorder="1" applyAlignment="1">
      <alignment horizontal="center" vertical="center"/>
    </xf>
    <xf numFmtId="0" fontId="17" fillId="18" borderId="24" xfId="0" applyFont="1" applyFill="1" applyBorder="1" applyAlignment="1">
      <alignment horizontal="center" vertical="center"/>
    </xf>
    <xf numFmtId="171" fontId="17" fillId="18" borderId="24" xfId="0" applyNumberFormat="1" applyFont="1" applyFill="1" applyBorder="1" applyAlignment="1">
      <alignment horizontal="center" vertical="center"/>
    </xf>
    <xf numFmtId="171" fontId="38" fillId="18" borderId="24" xfId="0" applyNumberFormat="1" applyFont="1" applyFill="1" applyBorder="1" applyAlignment="1">
      <alignment horizontal="center" vertical="center" wrapText="1"/>
    </xf>
    <xf numFmtId="169" fontId="17" fillId="0" borderId="24" xfId="0" applyNumberFormat="1" applyFont="1" applyBorder="1" applyAlignment="1">
      <alignment horizontal="center" vertical="center"/>
    </xf>
    <xf numFmtId="171" fontId="38" fillId="0" borderId="24" xfId="0" applyNumberFormat="1" applyFont="1" applyBorder="1" applyAlignment="1">
      <alignment horizontal="center" vertical="center" wrapText="1"/>
    </xf>
    <xf numFmtId="0" fontId="38" fillId="18" borderId="24" xfId="0" applyFont="1" applyFill="1" applyBorder="1" applyAlignment="1">
      <alignment horizontal="center" wrapText="1"/>
    </xf>
    <xf numFmtId="0" fontId="26" fillId="0" borderId="0" xfId="0" applyFont="1" applyAlignment="1"/>
    <xf numFmtId="170" fontId="38" fillId="18" borderId="24" xfId="0" applyNumberFormat="1" applyFont="1" applyFill="1" applyBorder="1" applyAlignment="1">
      <alignment horizontal="center" wrapText="1"/>
    </xf>
    <xf numFmtId="0" fontId="38" fillId="18" borderId="24" xfId="0" applyFont="1" applyFill="1" applyBorder="1" applyAlignment="1">
      <alignment horizontal="center" vertical="center" wrapText="1"/>
    </xf>
    <xf numFmtId="0" fontId="17" fillId="42" borderId="24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22" fillId="41" borderId="24" xfId="0" applyFont="1" applyFill="1" applyBorder="1" applyAlignment="1">
      <alignment horizontal="center"/>
    </xf>
    <xf numFmtId="0" fontId="22" fillId="28" borderId="30" xfId="0" applyFont="1" applyFill="1" applyBorder="1" applyAlignment="1">
      <alignment horizontal="center" wrapText="1"/>
    </xf>
    <xf numFmtId="0" fontId="22" fillId="28" borderId="30" xfId="0" applyFont="1" applyFill="1" applyBorder="1"/>
    <xf numFmtId="171" fontId="17" fillId="0" borderId="24" xfId="0" applyNumberFormat="1" applyFont="1" applyBorder="1" applyAlignment="1">
      <alignment horizontal="center" vertical="center"/>
    </xf>
    <xf numFmtId="169" fontId="17" fillId="0" borderId="24" xfId="0" applyNumberFormat="1" applyFont="1" applyBorder="1" applyAlignment="1">
      <alignment horizontal="right" vertical="center"/>
    </xf>
    <xf numFmtId="0" fontId="22" fillId="41" borderId="31" xfId="0" applyFont="1" applyFill="1" applyBorder="1" applyAlignment="1">
      <alignment horizontal="center"/>
    </xf>
    <xf numFmtId="0" fontId="22" fillId="28" borderId="32" xfId="0" applyFont="1" applyFill="1" applyBorder="1" applyAlignment="1">
      <alignment horizontal="center" wrapText="1"/>
    </xf>
    <xf numFmtId="0" fontId="22" fillId="0" borderId="32" xfId="0" applyFont="1" applyBorder="1"/>
    <xf numFmtId="171" fontId="17" fillId="0" borderId="24" xfId="0" applyNumberFormat="1" applyFont="1" applyBorder="1" applyAlignment="1"/>
    <xf numFmtId="0" fontId="17" fillId="0" borderId="24" xfId="0" applyFont="1" applyBorder="1" applyAlignment="1">
      <alignment horizontal="center"/>
    </xf>
    <xf numFmtId="8" fontId="17" fillId="0" borderId="24" xfId="0" applyNumberFormat="1" applyFont="1" applyBorder="1" applyAlignment="1">
      <alignment horizontal="right"/>
    </xf>
    <xf numFmtId="169" fontId="17" fillId="0" borderId="24" xfId="0" applyNumberFormat="1" applyFont="1" applyBorder="1" applyAlignment="1">
      <alignment horizontal="right"/>
    </xf>
    <xf numFmtId="171" fontId="17" fillId="0" borderId="24" xfId="0" applyNumberFormat="1" applyFont="1" applyBorder="1" applyAlignment="1">
      <alignment horizontal="center" wrapText="1"/>
    </xf>
    <xf numFmtId="168" fontId="22" fillId="41" borderId="31" xfId="0" applyNumberFormat="1" applyFont="1" applyFill="1" applyBorder="1" applyAlignment="1">
      <alignment horizontal="center"/>
    </xf>
    <xf numFmtId="0" fontId="22" fillId="28" borderId="32" xfId="0" applyFont="1" applyFill="1" applyBorder="1"/>
    <xf numFmtId="171" fontId="17" fillId="0" borderId="24" xfId="0" applyNumberFormat="1" applyFont="1" applyBorder="1"/>
    <xf numFmtId="166" fontId="22" fillId="41" borderId="31" xfId="0" applyNumberFormat="1" applyFont="1" applyFill="1" applyBorder="1" applyAlignment="1">
      <alignment horizontal="center"/>
    </xf>
    <xf numFmtId="0" fontId="22" fillId="0" borderId="32" xfId="0" applyFont="1" applyBorder="1" applyAlignment="1">
      <alignment horizontal="center" wrapText="1"/>
    </xf>
    <xf numFmtId="169" fontId="17" fillId="0" borderId="24" xfId="0" applyNumberFormat="1" applyFont="1" applyBorder="1" applyAlignment="1">
      <alignment horizontal="center"/>
    </xf>
    <xf numFmtId="0" fontId="39" fillId="0" borderId="32" xfId="0" applyFont="1" applyBorder="1" applyAlignment="1">
      <alignment horizontal="center" wrapText="1"/>
    </xf>
    <xf numFmtId="0" fontId="22" fillId="42" borderId="31" xfId="0" applyFont="1" applyFill="1" applyBorder="1" applyAlignment="1">
      <alignment horizontal="center"/>
    </xf>
    <xf numFmtId="0" fontId="22" fillId="0" borderId="32" xfId="0" applyFont="1" applyBorder="1" applyAlignment="1"/>
    <xf numFmtId="171" fontId="17" fillId="0" borderId="24" xfId="0" applyNumberFormat="1" applyFont="1" applyBorder="1" applyAlignment="1">
      <alignment horizontal="center"/>
    </xf>
    <xf numFmtId="166" fontId="17" fillId="42" borderId="24" xfId="0" applyNumberFormat="1" applyFont="1" applyFill="1" applyBorder="1" applyAlignment="1">
      <alignment horizontal="center" vertical="center"/>
    </xf>
    <xf numFmtId="170" fontId="17" fillId="18" borderId="33" xfId="0" applyNumberFormat="1" applyFont="1" applyFill="1" applyBorder="1" applyAlignment="1">
      <alignment horizontal="center" vertical="center" wrapText="1"/>
    </xf>
    <xf numFmtId="170" fontId="38" fillId="0" borderId="24" xfId="0" applyNumberFormat="1" applyFont="1" applyBorder="1" applyAlignment="1">
      <alignment horizontal="center" vertical="center" wrapText="1"/>
    </xf>
    <xf numFmtId="0" fontId="17" fillId="18" borderId="24" xfId="0" applyFont="1" applyFill="1" applyBorder="1" applyAlignment="1">
      <alignment horizontal="center" vertical="center" wrapText="1"/>
    </xf>
    <xf numFmtId="168" fontId="17" fillId="42" borderId="24" xfId="0" applyNumberFormat="1" applyFont="1" applyFill="1" applyBorder="1" applyAlignment="1">
      <alignment horizontal="center" vertical="center"/>
    </xf>
    <xf numFmtId="0" fontId="17" fillId="28" borderId="24" xfId="0" applyFont="1" applyFill="1" applyBorder="1" applyAlignment="1">
      <alignment horizontal="left" vertical="center"/>
    </xf>
    <xf numFmtId="0" fontId="38" fillId="28" borderId="24" xfId="0" applyFont="1" applyFill="1" applyBorder="1" applyAlignment="1">
      <alignment horizontal="center" vertical="center" wrapText="1"/>
    </xf>
    <xf numFmtId="0" fontId="17" fillId="41" borderId="24" xfId="0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center" vertical="center"/>
    </xf>
    <xf numFmtId="0" fontId="17" fillId="41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171" fontId="17" fillId="0" borderId="0" xfId="0" applyNumberFormat="1" applyFont="1" applyAlignment="1">
      <alignment horizontal="right" vertical="center"/>
    </xf>
    <xf numFmtId="171" fontId="17" fillId="0" borderId="28" xfId="0" applyNumberFormat="1" applyFont="1" applyBorder="1" applyAlignment="1">
      <alignment horizontal="right" vertical="center"/>
    </xf>
    <xf numFmtId="0" fontId="17" fillId="18" borderId="28" xfId="0" applyFont="1" applyFill="1" applyBorder="1" applyAlignment="1">
      <alignment horizontal="center" vertical="center" wrapText="1"/>
    </xf>
    <xf numFmtId="169" fontId="17" fillId="0" borderId="28" xfId="0" applyNumberFormat="1" applyFont="1" applyBorder="1" applyAlignment="1">
      <alignment horizontal="right" vertical="center"/>
    </xf>
    <xf numFmtId="0" fontId="38" fillId="18" borderId="28" xfId="0" applyFont="1" applyFill="1" applyBorder="1" applyAlignment="1">
      <alignment horizontal="center" vertical="center" wrapText="1"/>
    </xf>
    <xf numFmtId="0" fontId="30" fillId="28" borderId="0" xfId="0" applyFont="1" applyFill="1" applyBorder="1" applyAlignment="1">
      <alignment horizontal="center"/>
    </xf>
    <xf numFmtId="0" fontId="30" fillId="28" borderId="0" xfId="0" applyFont="1" applyFill="1" applyBorder="1" applyAlignment="1">
      <alignment horizontal="center" wrapText="1"/>
    </xf>
    <xf numFmtId="0" fontId="30" fillId="28" borderId="0" xfId="0" applyFont="1" applyFill="1" applyBorder="1"/>
    <xf numFmtId="171" fontId="30" fillId="28" borderId="0" xfId="0" applyNumberFormat="1" applyFont="1" applyFill="1" applyBorder="1" applyAlignment="1">
      <alignment horizontal="center"/>
    </xf>
    <xf numFmtId="171" fontId="30" fillId="28" borderId="0" xfId="0" applyNumberFormat="1" applyFont="1" applyFill="1" applyBorder="1" applyAlignment="1">
      <alignment horizontal="right"/>
    </xf>
    <xf numFmtId="169" fontId="30" fillId="28" borderId="0" xfId="0" applyNumberFormat="1" applyFont="1" applyFill="1" applyBorder="1" applyAlignment="1">
      <alignment horizontal="right"/>
    </xf>
    <xf numFmtId="0" fontId="26" fillId="28" borderId="0" xfId="0" applyFont="1" applyFill="1" applyBorder="1" applyAlignment="1">
      <alignment horizontal="center" wrapText="1"/>
    </xf>
    <xf numFmtId="170" fontId="26" fillId="28" borderId="0" xfId="0" applyNumberFormat="1" applyFont="1" applyFill="1" applyBorder="1" applyAlignment="1">
      <alignment horizontal="center" wrapText="1"/>
    </xf>
    <xf numFmtId="168" fontId="30" fillId="28" borderId="0" xfId="0" applyNumberFormat="1" applyFont="1" applyFill="1" applyBorder="1" applyAlignment="1">
      <alignment horizontal="center"/>
    </xf>
    <xf numFmtId="171" fontId="40" fillId="28" borderId="0" xfId="0" applyNumberFormat="1" applyFont="1" applyFill="1" applyBorder="1" applyAlignment="1">
      <alignment horizontal="right"/>
    </xf>
    <xf numFmtId="169" fontId="40" fillId="28" borderId="0" xfId="0" applyNumberFormat="1" applyFont="1" applyFill="1" applyBorder="1" applyAlignment="1">
      <alignment horizontal="center"/>
    </xf>
    <xf numFmtId="169" fontId="30" fillId="28" borderId="0" xfId="0" applyNumberFormat="1" applyFont="1" applyFill="1" applyBorder="1" applyAlignment="1">
      <alignment horizontal="center"/>
    </xf>
    <xf numFmtId="0" fontId="26" fillId="28" borderId="0" xfId="0" applyFont="1" applyFill="1" applyBorder="1" applyAlignment="1">
      <alignment wrapText="1"/>
    </xf>
    <xf numFmtId="0" fontId="26" fillId="28" borderId="0" xfId="0" applyFont="1" applyFill="1" applyBorder="1" applyAlignment="1">
      <alignment horizontal="right" wrapText="1"/>
    </xf>
    <xf numFmtId="0" fontId="22" fillId="28" borderId="0" xfId="0" applyFont="1" applyFill="1" applyBorder="1" applyAlignment="1">
      <alignment horizontal="center" vertical="center"/>
    </xf>
    <xf numFmtId="0" fontId="17" fillId="28" borderId="0" xfId="0" applyFont="1" applyFill="1" applyBorder="1" applyAlignment="1">
      <alignment horizontal="center" vertical="center"/>
    </xf>
    <xf numFmtId="0" fontId="17" fillId="28" borderId="0" xfId="0" applyFont="1" applyFill="1" applyBorder="1" applyAlignment="1">
      <alignment horizontal="left" vertical="center"/>
    </xf>
    <xf numFmtId="171" fontId="17" fillId="28" borderId="0" xfId="0" applyNumberFormat="1" applyFont="1" applyFill="1" applyBorder="1" applyAlignment="1">
      <alignment horizontal="center" vertical="center"/>
    </xf>
    <xf numFmtId="171" fontId="17" fillId="28" borderId="0" xfId="0" applyNumberFormat="1" applyFont="1" applyFill="1" applyBorder="1" applyAlignment="1">
      <alignment horizontal="right" vertical="center"/>
    </xf>
    <xf numFmtId="169" fontId="22" fillId="28" borderId="0" xfId="0" applyNumberFormat="1" applyFont="1" applyFill="1" applyBorder="1" applyAlignment="1">
      <alignment horizontal="center" vertical="center"/>
    </xf>
    <xf numFmtId="49" fontId="17" fillId="28" borderId="0" xfId="0" applyNumberFormat="1" applyFont="1" applyFill="1" applyBorder="1" applyAlignment="1">
      <alignment horizontal="center" vertical="center"/>
    </xf>
    <xf numFmtId="49" fontId="17" fillId="28" borderId="0" xfId="0" applyNumberFormat="1" applyFont="1" applyFill="1" applyBorder="1" applyAlignment="1">
      <alignment horizontal="left" vertical="center"/>
    </xf>
    <xf numFmtId="168" fontId="17" fillId="28" borderId="0" xfId="0" applyNumberFormat="1" applyFont="1" applyFill="1" applyBorder="1" applyAlignment="1">
      <alignment horizontal="center" vertical="center"/>
    </xf>
    <xf numFmtId="170" fontId="17" fillId="28" borderId="0" xfId="0" applyNumberFormat="1" applyFont="1" applyFill="1" applyBorder="1" applyAlignment="1">
      <alignment horizontal="center" vertical="center"/>
    </xf>
    <xf numFmtId="170" fontId="17" fillId="28" borderId="0" xfId="0" applyNumberFormat="1" applyFont="1" applyFill="1" applyBorder="1" applyAlignment="1">
      <alignment horizontal="left" vertical="center"/>
    </xf>
    <xf numFmtId="0" fontId="17" fillId="28" borderId="0" xfId="0" applyFont="1" applyFill="1" applyBorder="1" applyAlignment="1">
      <alignment horizontal="left" vertical="center" wrapText="1"/>
    </xf>
    <xf numFmtId="169" fontId="22" fillId="28" borderId="0" xfId="0" applyNumberFormat="1" applyFont="1" applyFill="1" applyBorder="1" applyAlignment="1">
      <alignment horizontal="right" vertical="center" wrapText="1"/>
    </xf>
    <xf numFmtId="167" fontId="22" fillId="28" borderId="0" xfId="0" applyNumberFormat="1" applyFont="1" applyFill="1" applyBorder="1" applyAlignment="1">
      <alignment horizontal="center" vertical="center"/>
    </xf>
    <xf numFmtId="170" fontId="17" fillId="28" borderId="0" xfId="0" applyNumberFormat="1" applyFont="1" applyFill="1" applyBorder="1" applyAlignment="1">
      <alignment horizontal="left" vertical="center" wrapText="1"/>
    </xf>
    <xf numFmtId="0" fontId="22" fillId="28" borderId="0" xfId="0" applyFont="1" applyFill="1" applyBorder="1" applyAlignment="1">
      <alignment horizontal="center" wrapText="1"/>
    </xf>
    <xf numFmtId="166" fontId="17" fillId="28" borderId="0" xfId="0" applyNumberFormat="1" applyFont="1" applyFill="1" applyBorder="1" applyAlignment="1">
      <alignment horizontal="center" vertical="center"/>
    </xf>
    <xf numFmtId="49" fontId="17" fillId="28" borderId="0" xfId="0" applyNumberFormat="1" applyFont="1" applyFill="1" applyBorder="1" applyAlignment="1">
      <alignment horizontal="left" vertical="center" wrapText="1"/>
    </xf>
    <xf numFmtId="0" fontId="26" fillId="28" borderId="0" xfId="0" applyFont="1" applyFill="1" applyBorder="1" applyAlignment="1">
      <alignment horizontal="center" vertical="center" wrapText="1"/>
    </xf>
    <xf numFmtId="0" fontId="26" fillId="28" borderId="0" xfId="0" applyFont="1" applyFill="1" applyBorder="1" applyAlignment="1">
      <alignment vertical="center" wrapText="1"/>
    </xf>
    <xf numFmtId="49" fontId="17" fillId="28" borderId="0" xfId="0" applyNumberFormat="1" applyFont="1" applyFill="1" applyBorder="1" applyAlignment="1">
      <alignment horizontal="center" vertical="center" wrapText="1"/>
    </xf>
    <xf numFmtId="171" fontId="41" fillId="28" borderId="0" xfId="0" applyNumberFormat="1" applyFont="1" applyFill="1" applyBorder="1"/>
    <xf numFmtId="171" fontId="17" fillId="28" borderId="0" xfId="0" applyNumberFormat="1" applyFont="1" applyFill="1" applyBorder="1" applyAlignment="1">
      <alignment horizontal="center" vertical="center" wrapText="1"/>
    </xf>
    <xf numFmtId="169" fontId="22" fillId="28" borderId="0" xfId="0" applyNumberFormat="1" applyFont="1" applyFill="1" applyBorder="1" applyAlignment="1">
      <alignment horizontal="center" vertical="center" wrapText="1"/>
    </xf>
    <xf numFmtId="0" fontId="29" fillId="28" borderId="0" xfId="0" applyFont="1" applyFill="1" applyBorder="1" applyAlignment="1">
      <alignment horizontal="center" vertical="center"/>
    </xf>
    <xf numFmtId="171" fontId="29" fillId="28" borderId="0" xfId="0" applyNumberFormat="1" applyFont="1" applyFill="1" applyBorder="1" applyAlignment="1">
      <alignment horizontal="center" vertical="center"/>
    </xf>
    <xf numFmtId="169" fontId="42" fillId="28" borderId="0" xfId="0" applyNumberFormat="1" applyFont="1" applyFill="1" applyBorder="1" applyAlignment="1">
      <alignment horizontal="left" wrapText="1"/>
    </xf>
    <xf numFmtId="0" fontId="43" fillId="28" borderId="0" xfId="0" applyFont="1" applyFill="1" applyBorder="1" applyAlignment="1">
      <alignment horizontal="left"/>
    </xf>
    <xf numFmtId="0" fontId="27" fillId="28" borderId="0" xfId="0" applyFont="1" applyFill="1" applyBorder="1" applyAlignment="1">
      <alignment horizontal="left" vertical="center" wrapText="1"/>
    </xf>
    <xf numFmtId="169" fontId="17" fillId="28" borderId="0" xfId="0" applyNumberFormat="1" applyFont="1" applyFill="1" applyBorder="1" applyAlignment="1">
      <alignment horizontal="center" vertical="center"/>
    </xf>
    <xf numFmtId="0" fontId="26" fillId="28" borderId="0" xfId="0" applyFont="1" applyFill="1" applyBorder="1" applyAlignment="1">
      <alignment horizontal="left" wrapText="1"/>
    </xf>
    <xf numFmtId="0" fontId="26" fillId="28" borderId="0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0" applyFont="1" applyAlignment="1">
      <alignment wrapText="1"/>
    </xf>
    <xf numFmtId="171" fontId="44" fillId="43" borderId="0" xfId="0" applyNumberFormat="1" applyFont="1" applyFill="1" applyBorder="1" applyAlignment="1">
      <alignment horizontal="center"/>
    </xf>
    <xf numFmtId="169" fontId="44" fillId="43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8" xfId="0" applyFont="1" applyBorder="1"/>
    <xf numFmtId="0" fontId="4" fillId="0" borderId="0" xfId="0" applyFont="1" applyBorder="1" applyAlignment="1">
      <alignment horizontal="center"/>
    </xf>
    <xf numFmtId="4" fontId="4" fillId="0" borderId="9" xfId="0" applyNumberFormat="1" applyFont="1" applyFill="1" applyBorder="1"/>
    <xf numFmtId="0" fontId="4" fillId="0" borderId="8" xfId="0" applyFont="1" applyBorder="1" applyAlignment="1">
      <alignment horizontal="left"/>
    </xf>
    <xf numFmtId="4" fontId="4" fillId="0" borderId="9" xfId="0" applyNumberFormat="1" applyFont="1" applyBorder="1"/>
    <xf numFmtId="0" fontId="4" fillId="0" borderId="9" xfId="0" applyFont="1" applyBorder="1"/>
    <xf numFmtId="0" fontId="4" fillId="0" borderId="15" xfId="0" applyFont="1" applyBorder="1"/>
    <xf numFmtId="0" fontId="4" fillId="0" borderId="14" xfId="0" applyFont="1" applyBorder="1"/>
    <xf numFmtId="4" fontId="3" fillId="0" borderId="12" xfId="0" applyNumberFormat="1" applyFont="1" applyBorder="1"/>
    <xf numFmtId="0" fontId="3" fillId="0" borderId="10" xfId="0" applyFont="1" applyBorder="1" applyAlignment="1">
      <alignment horizontal="center"/>
    </xf>
    <xf numFmtId="0" fontId="4" fillId="0" borderId="8" xfId="0" applyFont="1" applyFill="1" applyBorder="1"/>
    <xf numFmtId="4" fontId="4" fillId="0" borderId="0" xfId="0" applyNumberFormat="1" applyFont="1"/>
    <xf numFmtId="0" fontId="4" fillId="0" borderId="0" xfId="0" applyFont="1" applyFill="1" applyBorder="1" applyAlignment="1">
      <alignment horizontal="left"/>
    </xf>
    <xf numFmtId="0" fontId="4" fillId="11" borderId="8" xfId="0" applyFont="1" applyFill="1" applyBorder="1" applyAlignment="1">
      <alignment horizontal="left"/>
    </xf>
    <xf numFmtId="0" fontId="4" fillId="11" borderId="0" xfId="0" applyFont="1" applyFill="1" applyBorder="1" applyAlignment="1">
      <alignment horizontal="left"/>
    </xf>
    <xf numFmtId="0" fontId="4" fillId="11" borderId="9" xfId="0" applyFont="1" applyFill="1" applyBorder="1" applyAlignment="1">
      <alignment horizontal="left"/>
    </xf>
    <xf numFmtId="10" fontId="0" fillId="0" borderId="0" xfId="0" applyNumberFormat="1"/>
    <xf numFmtId="0" fontId="45" fillId="45" borderId="0" xfId="0" applyFont="1" applyFill="1" applyBorder="1" applyAlignment="1">
      <alignment horizontal="left" vertical="top"/>
    </xf>
    <xf numFmtId="10" fontId="46" fillId="46" borderId="34" xfId="1" applyNumberFormat="1" applyFont="1" applyFill="1" applyBorder="1" applyAlignment="1">
      <alignment horizontal="right" vertical="center"/>
    </xf>
    <xf numFmtId="3" fontId="46" fillId="46" borderId="35" xfId="0" applyNumberFormat="1" applyFont="1" applyFill="1" applyBorder="1" applyAlignment="1">
      <alignment horizontal="right" vertical="center"/>
    </xf>
    <xf numFmtId="3" fontId="46" fillId="46" borderId="34" xfId="0" applyNumberFormat="1" applyFont="1" applyFill="1" applyBorder="1" applyAlignment="1">
      <alignment horizontal="right" vertical="center"/>
    </xf>
    <xf numFmtId="0" fontId="46" fillId="46" borderId="34" xfId="0" applyFont="1" applyFill="1" applyBorder="1" applyAlignment="1">
      <alignment horizontal="left" vertical="center"/>
    </xf>
    <xf numFmtId="0" fontId="46" fillId="46" borderId="36" xfId="0" applyFont="1" applyFill="1" applyBorder="1" applyAlignment="1">
      <alignment horizontal="left" vertical="center"/>
    </xf>
    <xf numFmtId="10" fontId="46" fillId="46" borderId="39" xfId="1" applyNumberFormat="1" applyFont="1" applyFill="1" applyBorder="1" applyAlignment="1">
      <alignment horizontal="right" vertical="center"/>
    </xf>
    <xf numFmtId="3" fontId="46" fillId="46" borderId="40" xfId="0" applyNumberFormat="1" applyFont="1" applyFill="1" applyBorder="1" applyAlignment="1">
      <alignment horizontal="right" vertical="center"/>
    </xf>
    <xf numFmtId="10" fontId="46" fillId="46" borderId="41" xfId="1" applyNumberFormat="1" applyFont="1" applyFill="1" applyBorder="1" applyAlignment="1">
      <alignment horizontal="right" vertical="center"/>
    </xf>
    <xf numFmtId="3" fontId="46" fillId="46" borderId="42" xfId="0" applyNumberFormat="1" applyFont="1" applyFill="1" applyBorder="1" applyAlignment="1">
      <alignment horizontal="right" vertical="center"/>
    </xf>
    <xf numFmtId="3" fontId="46" fillId="46" borderId="41" xfId="0" applyNumberFormat="1" applyFont="1" applyFill="1" applyBorder="1" applyAlignment="1">
      <alignment horizontal="right" vertical="center"/>
    </xf>
    <xf numFmtId="0" fontId="46" fillId="46" borderId="41" xfId="0" applyFont="1" applyFill="1" applyBorder="1" applyAlignment="1">
      <alignment horizontal="left" vertical="center"/>
    </xf>
    <xf numFmtId="0" fontId="46" fillId="46" borderId="43" xfId="0" applyFont="1" applyFill="1" applyBorder="1" applyAlignment="1">
      <alignment horizontal="left" vertical="center"/>
    </xf>
    <xf numFmtId="3" fontId="46" fillId="46" borderId="46" xfId="0" applyNumberFormat="1" applyFont="1" applyFill="1" applyBorder="1" applyAlignment="1">
      <alignment horizontal="right" vertical="center"/>
    </xf>
    <xf numFmtId="10" fontId="47" fillId="46" borderId="47" xfId="1" applyNumberFormat="1" applyFont="1" applyFill="1" applyBorder="1" applyAlignment="1">
      <alignment horizontal="right" vertical="center"/>
    </xf>
    <xf numFmtId="3" fontId="46" fillId="46" borderId="48" xfId="0" applyNumberFormat="1" applyFont="1" applyFill="1" applyBorder="1" applyAlignment="1">
      <alignment horizontal="right" vertical="center"/>
    </xf>
    <xf numFmtId="3" fontId="46" fillId="46" borderId="49" xfId="0" applyNumberFormat="1" applyFont="1" applyFill="1" applyBorder="1" applyAlignment="1">
      <alignment horizontal="right" vertical="center"/>
    </xf>
    <xf numFmtId="0" fontId="46" fillId="46" borderId="49" xfId="0" applyFont="1" applyFill="1" applyBorder="1" applyAlignment="1">
      <alignment horizontal="left" vertical="center"/>
    </xf>
    <xf numFmtId="0" fontId="46" fillId="46" borderId="50" xfId="0" applyFont="1" applyFill="1" applyBorder="1" applyAlignment="1">
      <alignment horizontal="left" vertical="center"/>
    </xf>
    <xf numFmtId="10" fontId="47" fillId="46" borderId="52" xfId="1" applyNumberFormat="1" applyFont="1" applyFill="1" applyBorder="1" applyAlignment="1">
      <alignment horizontal="right" vertical="center"/>
    </xf>
    <xf numFmtId="3" fontId="46" fillId="46" borderId="53" xfId="0" applyNumberFormat="1" applyFont="1" applyFill="1" applyBorder="1" applyAlignment="1">
      <alignment horizontal="right" vertical="center"/>
    </xf>
    <xf numFmtId="3" fontId="46" fillId="46" borderId="54" xfId="0" applyNumberFormat="1" applyFont="1" applyFill="1" applyBorder="1" applyAlignment="1">
      <alignment horizontal="right" vertical="center"/>
    </xf>
    <xf numFmtId="0" fontId="46" fillId="46" borderId="54" xfId="0" applyFont="1" applyFill="1" applyBorder="1" applyAlignment="1">
      <alignment horizontal="left" vertical="center"/>
    </xf>
    <xf numFmtId="10" fontId="47" fillId="46" borderId="56" xfId="1" applyNumberFormat="1" applyFont="1" applyFill="1" applyBorder="1" applyAlignment="1">
      <alignment horizontal="right" vertical="center"/>
    </xf>
    <xf numFmtId="3" fontId="46" fillId="46" borderId="57" xfId="0" applyNumberFormat="1" applyFont="1" applyFill="1" applyBorder="1" applyAlignment="1">
      <alignment horizontal="right" vertical="center"/>
    </xf>
    <xf numFmtId="3" fontId="46" fillId="46" borderId="58" xfId="0" applyNumberFormat="1" applyFont="1" applyFill="1" applyBorder="1" applyAlignment="1">
      <alignment horizontal="right" vertical="center"/>
    </xf>
    <xf numFmtId="0" fontId="46" fillId="46" borderId="58" xfId="0" applyFont="1" applyFill="1" applyBorder="1" applyAlignment="1">
      <alignment horizontal="left" vertical="center"/>
    </xf>
    <xf numFmtId="0" fontId="46" fillId="46" borderId="59" xfId="0" applyFont="1" applyFill="1" applyBorder="1" applyAlignment="1">
      <alignment horizontal="left" vertical="center"/>
    </xf>
    <xf numFmtId="10" fontId="46" fillId="46" borderId="54" xfId="1" applyNumberFormat="1" applyFont="1" applyFill="1" applyBorder="1" applyAlignment="1">
      <alignment horizontal="right" vertical="center"/>
    </xf>
    <xf numFmtId="0" fontId="46" fillId="46" borderId="60" xfId="0" applyFont="1" applyFill="1" applyBorder="1" applyAlignment="1">
      <alignment horizontal="left" vertical="center"/>
    </xf>
    <xf numFmtId="10" fontId="48" fillId="47" borderId="63" xfId="1" applyNumberFormat="1" applyFont="1" applyFill="1" applyBorder="1" applyAlignment="1">
      <alignment horizontal="right" vertical="center"/>
    </xf>
    <xf numFmtId="3" fontId="48" fillId="47" borderId="64" xfId="0" applyNumberFormat="1" applyFont="1" applyFill="1" applyBorder="1" applyAlignment="1">
      <alignment horizontal="right" vertical="center"/>
    </xf>
    <xf numFmtId="3" fontId="48" fillId="47" borderId="63" xfId="0" applyNumberFormat="1" applyFont="1" applyFill="1" applyBorder="1" applyAlignment="1">
      <alignment horizontal="right" vertical="center"/>
    </xf>
    <xf numFmtId="0" fontId="48" fillId="47" borderId="65" xfId="0" applyFont="1" applyFill="1" applyBorder="1" applyAlignment="1">
      <alignment horizontal="left" vertical="center"/>
    </xf>
    <xf numFmtId="0" fontId="48" fillId="47" borderId="66" xfId="0" applyFont="1" applyFill="1" applyBorder="1" applyAlignment="1">
      <alignment horizontal="left" vertical="center"/>
    </xf>
    <xf numFmtId="0" fontId="48" fillId="47" borderId="67" xfId="0" applyFont="1" applyFill="1" applyBorder="1" applyAlignment="1">
      <alignment horizontal="left" vertical="center"/>
    </xf>
    <xf numFmtId="0" fontId="49" fillId="46" borderId="68" xfId="0" applyFont="1" applyFill="1" applyBorder="1" applyAlignment="1">
      <alignment horizontal="right" vertical="center"/>
    </xf>
    <xf numFmtId="0" fontId="49" fillId="46" borderId="69" xfId="0" applyFont="1" applyFill="1" applyBorder="1" applyAlignment="1">
      <alignment horizontal="right" vertical="center"/>
    </xf>
    <xf numFmtId="0" fontId="49" fillId="47" borderId="68" xfId="0" applyFont="1" applyFill="1" applyBorder="1" applyAlignment="1">
      <alignment horizontal="left" vertical="center"/>
    </xf>
    <xf numFmtId="0" fontId="49" fillId="47" borderId="70" xfId="0" applyFont="1" applyFill="1" applyBorder="1" applyAlignment="1">
      <alignment horizontal="left" vertical="center"/>
    </xf>
    <xf numFmtId="0" fontId="49" fillId="47" borderId="69" xfId="0" applyFont="1" applyFill="1" applyBorder="1" applyAlignment="1">
      <alignment horizontal="left" vertical="center"/>
    </xf>
    <xf numFmtId="10" fontId="50" fillId="0" borderId="0" xfId="0" applyNumberFormat="1" applyFont="1"/>
    <xf numFmtId="0" fontId="50" fillId="0" borderId="0" xfId="0" applyFont="1"/>
    <xf numFmtId="0" fontId="4" fillId="11" borderId="8" xfId="0" applyFont="1" applyFill="1" applyBorder="1" applyAlignment="1">
      <alignment horizontal="left"/>
    </xf>
    <xf numFmtId="0" fontId="4" fillId="11" borderId="0" xfId="0" applyFont="1" applyFill="1" applyBorder="1" applyAlignment="1">
      <alignment horizontal="left"/>
    </xf>
    <xf numFmtId="0" fontId="4" fillId="11" borderId="9" xfId="0" applyFont="1" applyFill="1" applyBorder="1" applyAlignment="1">
      <alignment horizontal="left"/>
    </xf>
    <xf numFmtId="3" fontId="46" fillId="46" borderId="72" xfId="0" applyNumberFormat="1" applyFont="1" applyFill="1" applyBorder="1" applyAlignment="1">
      <alignment horizontal="right" vertical="center"/>
    </xf>
    <xf numFmtId="3" fontId="46" fillId="46" borderId="74" xfId="0" applyNumberFormat="1" applyFont="1" applyFill="1" applyBorder="1" applyAlignment="1">
      <alignment horizontal="right" vertical="center"/>
    </xf>
    <xf numFmtId="3" fontId="46" fillId="46" borderId="50" xfId="0" applyNumberFormat="1" applyFont="1" applyFill="1" applyBorder="1" applyAlignment="1">
      <alignment horizontal="right" vertical="center"/>
    </xf>
    <xf numFmtId="10" fontId="47" fillId="46" borderId="73" xfId="1" applyNumberFormat="1" applyFont="1" applyFill="1" applyBorder="1" applyAlignment="1">
      <alignment horizontal="right" vertical="center"/>
    </xf>
    <xf numFmtId="10" fontId="47" fillId="46" borderId="75" xfId="1" applyNumberFormat="1" applyFont="1" applyFill="1" applyBorder="1" applyAlignment="1">
      <alignment horizontal="right" vertical="center"/>
    </xf>
    <xf numFmtId="0" fontId="4" fillId="40" borderId="8" xfId="0" applyFont="1" applyFill="1" applyBorder="1" applyAlignment="1">
      <alignment horizontal="left"/>
    </xf>
    <xf numFmtId="0" fontId="4" fillId="40" borderId="0" xfId="0" applyFont="1" applyFill="1" applyBorder="1" applyAlignment="1">
      <alignment horizontal="left"/>
    </xf>
    <xf numFmtId="0" fontId="4" fillId="40" borderId="9" xfId="0" applyFont="1" applyFill="1" applyBorder="1" applyAlignment="1">
      <alignment horizontal="left"/>
    </xf>
    <xf numFmtId="0" fontId="46" fillId="46" borderId="61" xfId="0" applyFont="1" applyFill="1" applyBorder="1" applyAlignment="1">
      <alignment horizontal="left" vertical="center" wrapText="1"/>
    </xf>
    <xf numFmtId="0" fontId="46" fillId="46" borderId="51" xfId="0" applyFont="1" applyFill="1" applyBorder="1" applyAlignment="1">
      <alignment horizontal="left" vertical="center" wrapText="1"/>
    </xf>
    <xf numFmtId="0" fontId="46" fillId="46" borderId="44" xfId="0" applyFont="1" applyFill="1" applyBorder="1" applyAlignment="1">
      <alignment horizontal="left" vertical="center" wrapText="1"/>
    </xf>
    <xf numFmtId="0" fontId="46" fillId="46" borderId="37" xfId="0" applyFont="1" applyFill="1" applyBorder="1" applyAlignment="1">
      <alignment horizontal="left" vertical="center" wrapText="1"/>
    </xf>
    <xf numFmtId="0" fontId="46" fillId="46" borderId="62" xfId="0" applyNumberFormat="1" applyFont="1" applyFill="1" applyBorder="1" applyAlignment="1">
      <alignment horizontal="left" vertical="center"/>
    </xf>
    <xf numFmtId="0" fontId="46" fillId="46" borderId="45" xfId="0" applyNumberFormat="1" applyFont="1" applyFill="1" applyBorder="1" applyAlignment="1">
      <alignment horizontal="left" vertical="center"/>
    </xf>
    <xf numFmtId="0" fontId="46" fillId="46" borderId="38" xfId="0" applyNumberFormat="1" applyFont="1" applyFill="1" applyBorder="1" applyAlignment="1">
      <alignment horizontal="left" vertical="center"/>
    </xf>
    <xf numFmtId="0" fontId="46" fillId="46" borderId="55" xfId="0" applyFont="1" applyFill="1" applyBorder="1" applyAlignment="1">
      <alignment horizontal="left" vertical="center"/>
    </xf>
    <xf numFmtId="0" fontId="46" fillId="46" borderId="71" xfId="0" applyFont="1" applyFill="1" applyBorder="1" applyAlignment="1">
      <alignment horizontal="left" vertical="center"/>
    </xf>
    <xf numFmtId="0" fontId="3" fillId="0" borderId="0" xfId="0" applyFont="1" applyAlignment="1">
      <alignment horizontal="left" indent="10"/>
    </xf>
    <xf numFmtId="0" fontId="3" fillId="40" borderId="10" xfId="0" applyFont="1" applyFill="1" applyBorder="1" applyAlignment="1">
      <alignment horizontal="left"/>
    </xf>
    <xf numFmtId="0" fontId="3" fillId="40" borderId="11" xfId="0" applyFont="1" applyFill="1" applyBorder="1" applyAlignment="1">
      <alignment horizontal="left"/>
    </xf>
    <xf numFmtId="0" fontId="3" fillId="40" borderId="12" xfId="0" applyFont="1" applyFill="1" applyBorder="1" applyAlignment="1">
      <alignment horizontal="left"/>
    </xf>
    <xf numFmtId="0" fontId="4" fillId="40" borderId="8" xfId="0" applyFont="1" applyFill="1" applyBorder="1" applyAlignment="1">
      <alignment horizontal="left"/>
    </xf>
    <xf numFmtId="0" fontId="4" fillId="40" borderId="0" xfId="0" applyFont="1" applyFill="1" applyBorder="1" applyAlignment="1">
      <alignment horizontal="left"/>
    </xf>
    <xf numFmtId="0" fontId="4" fillId="40" borderId="9" xfId="0" applyFont="1" applyFill="1" applyBorder="1" applyAlignment="1">
      <alignment horizontal="left"/>
    </xf>
    <xf numFmtId="0" fontId="4" fillId="39" borderId="15" xfId="0" applyFont="1" applyFill="1" applyBorder="1" applyAlignment="1">
      <alignment horizontal="left"/>
    </xf>
    <xf numFmtId="0" fontId="4" fillId="39" borderId="13" xfId="0" applyFont="1" applyFill="1" applyBorder="1" applyAlignment="1">
      <alignment horizontal="left"/>
    </xf>
    <xf numFmtId="0" fontId="4" fillId="39" borderId="14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11" borderId="10" xfId="0" applyFont="1" applyFill="1" applyBorder="1" applyAlignment="1">
      <alignment horizontal="left"/>
    </xf>
    <xf numFmtId="0" fontId="3" fillId="11" borderId="11" xfId="0" applyFont="1" applyFill="1" applyBorder="1" applyAlignment="1">
      <alignment horizontal="left"/>
    </xf>
    <xf numFmtId="0" fontId="3" fillId="11" borderId="12" xfId="0" applyFont="1" applyFill="1" applyBorder="1" applyAlignment="1">
      <alignment horizontal="left"/>
    </xf>
    <xf numFmtId="0" fontId="4" fillId="11" borderId="5" xfId="0" applyFont="1" applyFill="1" applyBorder="1" applyAlignment="1">
      <alignment horizontal="left"/>
    </xf>
    <xf numFmtId="0" fontId="4" fillId="11" borderId="6" xfId="0" applyFont="1" applyFill="1" applyBorder="1" applyAlignment="1">
      <alignment horizontal="left"/>
    </xf>
    <xf numFmtId="0" fontId="4" fillId="11" borderId="7" xfId="0" applyFont="1" applyFill="1" applyBorder="1" applyAlignment="1">
      <alignment horizontal="left"/>
    </xf>
    <xf numFmtId="0" fontId="4" fillId="11" borderId="8" xfId="0" applyFont="1" applyFill="1" applyBorder="1" applyAlignment="1">
      <alignment horizontal="left"/>
    </xf>
    <xf numFmtId="0" fontId="4" fillId="11" borderId="0" xfId="0" applyFont="1" applyFill="1" applyBorder="1" applyAlignment="1">
      <alignment horizontal="left"/>
    </xf>
    <xf numFmtId="0" fontId="4" fillId="11" borderId="9" xfId="0" applyFont="1" applyFill="1" applyBorder="1" applyAlignment="1">
      <alignment horizontal="left"/>
    </xf>
    <xf numFmtId="0" fontId="3" fillId="44" borderId="10" xfId="0" applyFont="1" applyFill="1" applyBorder="1" applyAlignment="1">
      <alignment horizontal="left"/>
    </xf>
    <xf numFmtId="0" fontId="3" fillId="44" borderId="11" xfId="0" applyFont="1" applyFill="1" applyBorder="1" applyAlignment="1">
      <alignment horizontal="left"/>
    </xf>
    <xf numFmtId="0" fontId="3" fillId="44" borderId="12" xfId="0" applyFont="1" applyFill="1" applyBorder="1" applyAlignment="1">
      <alignment horizontal="left"/>
    </xf>
    <xf numFmtId="0" fontId="4" fillId="44" borderId="5" xfId="0" applyFont="1" applyFill="1" applyBorder="1" applyAlignment="1">
      <alignment horizontal="left" wrapText="1"/>
    </xf>
    <xf numFmtId="0" fontId="4" fillId="44" borderId="6" xfId="0" applyFont="1" applyFill="1" applyBorder="1" applyAlignment="1">
      <alignment horizontal="left" wrapText="1"/>
    </xf>
    <xf numFmtId="0" fontId="4" fillId="44" borderId="7" xfId="0" applyFont="1" applyFill="1" applyBorder="1" applyAlignment="1">
      <alignment horizontal="left" wrapText="1"/>
    </xf>
    <xf numFmtId="0" fontId="4" fillId="44" borderId="15" xfId="0" applyFont="1" applyFill="1" applyBorder="1" applyAlignment="1">
      <alignment horizontal="left" wrapText="1"/>
    </xf>
    <xf numFmtId="0" fontId="4" fillId="44" borderId="13" xfId="0" applyFont="1" applyFill="1" applyBorder="1" applyAlignment="1">
      <alignment horizontal="left" wrapText="1"/>
    </xf>
    <xf numFmtId="0" fontId="4" fillId="44" borderId="14" xfId="0" applyFont="1" applyFill="1" applyBorder="1" applyAlignment="1">
      <alignment horizontal="left" wrapText="1"/>
    </xf>
    <xf numFmtId="0" fontId="4" fillId="40" borderId="8" xfId="0" applyFont="1" applyFill="1" applyBorder="1" applyAlignment="1">
      <alignment horizontal="left" wrapText="1"/>
    </xf>
    <xf numFmtId="0" fontId="4" fillId="40" borderId="0" xfId="0" applyFont="1" applyFill="1" applyBorder="1" applyAlignment="1">
      <alignment horizontal="left" wrapText="1"/>
    </xf>
    <xf numFmtId="0" fontId="4" fillId="40" borderId="9" xfId="0" applyFont="1" applyFill="1" applyBorder="1" applyAlignment="1">
      <alignment horizontal="left" wrapText="1"/>
    </xf>
    <xf numFmtId="0" fontId="4" fillId="39" borderId="8" xfId="0" applyFont="1" applyFill="1" applyBorder="1" applyAlignment="1">
      <alignment horizontal="left" wrapText="1"/>
    </xf>
    <xf numFmtId="0" fontId="4" fillId="39" borderId="0" xfId="0" applyFont="1" applyFill="1" applyBorder="1" applyAlignment="1">
      <alignment horizontal="left" wrapText="1"/>
    </xf>
    <xf numFmtId="0" fontId="4" fillId="39" borderId="9" xfId="0" applyFont="1" applyFill="1" applyBorder="1" applyAlignment="1">
      <alignment horizontal="left" wrapText="1"/>
    </xf>
    <xf numFmtId="0" fontId="4" fillId="39" borderId="8" xfId="0" applyFont="1" applyFill="1" applyBorder="1" applyAlignment="1">
      <alignment horizontal="left"/>
    </xf>
    <xf numFmtId="0" fontId="4" fillId="39" borderId="0" xfId="0" applyFont="1" applyFill="1" applyBorder="1" applyAlignment="1">
      <alignment horizontal="left"/>
    </xf>
    <xf numFmtId="0" fontId="4" fillId="39" borderId="9" xfId="0" applyFont="1" applyFill="1" applyBorder="1" applyAlignment="1">
      <alignment horizontal="left"/>
    </xf>
    <xf numFmtId="0" fontId="3" fillId="39" borderId="10" xfId="0" applyFont="1" applyFill="1" applyBorder="1" applyAlignment="1">
      <alignment horizontal="left"/>
    </xf>
    <xf numFmtId="0" fontId="3" fillId="39" borderId="11" xfId="0" applyFont="1" applyFill="1" applyBorder="1" applyAlignment="1">
      <alignment horizontal="left"/>
    </xf>
    <xf numFmtId="0" fontId="3" fillId="39" borderId="12" xfId="0" applyFont="1" applyFill="1" applyBorder="1" applyAlignment="1">
      <alignment horizontal="left"/>
    </xf>
    <xf numFmtId="0" fontId="4" fillId="40" borderId="15" xfId="0" applyFont="1" applyFill="1" applyBorder="1" applyAlignment="1">
      <alignment horizontal="left" wrapText="1"/>
    </xf>
    <xf numFmtId="0" fontId="4" fillId="40" borderId="13" xfId="0" applyFont="1" applyFill="1" applyBorder="1" applyAlignment="1">
      <alignment horizontal="left" wrapText="1"/>
    </xf>
    <xf numFmtId="0" fontId="4" fillId="40" borderId="14" xfId="0" applyFont="1" applyFill="1" applyBorder="1" applyAlignment="1">
      <alignment horizontal="left" wrapText="1"/>
    </xf>
    <xf numFmtId="0" fontId="4" fillId="11" borderId="15" xfId="0" applyFont="1" applyFill="1" applyBorder="1" applyAlignment="1">
      <alignment horizontal="left" wrapText="1"/>
    </xf>
    <xf numFmtId="0" fontId="4" fillId="11" borderId="13" xfId="0" applyFont="1" applyFill="1" applyBorder="1" applyAlignment="1">
      <alignment horizontal="left" wrapText="1"/>
    </xf>
    <xf numFmtId="0" fontId="4" fillId="11" borderId="1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left"/>
    </xf>
    <xf numFmtId="0" fontId="2" fillId="7" borderId="12" xfId="0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10" fillId="1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3" fillId="14" borderId="0" xfId="0" applyFont="1" applyFill="1" applyAlignment="1">
      <alignment horizontal="left" vertical="center"/>
    </xf>
    <xf numFmtId="0" fontId="13" fillId="17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9" borderId="0" xfId="0" applyFont="1" applyFill="1" applyAlignment="1">
      <alignment horizontal="center"/>
    </xf>
    <xf numFmtId="0" fontId="17" fillId="21" borderId="20" xfId="0" applyFont="1" applyFill="1" applyBorder="1" applyAlignment="1">
      <alignment horizontal="center" vertical="center" wrapText="1"/>
    </xf>
    <xf numFmtId="0" fontId="25" fillId="0" borderId="23" xfId="0" applyFont="1" applyBorder="1"/>
    <xf numFmtId="0" fontId="17" fillId="26" borderId="20" xfId="0" applyFont="1" applyFill="1" applyBorder="1" applyAlignment="1">
      <alignment horizontal="center" vertical="center" wrapText="1"/>
    </xf>
    <xf numFmtId="0" fontId="25" fillId="0" borderId="21" xfId="0" applyFont="1" applyBorder="1"/>
    <xf numFmtId="49" fontId="17" fillId="21" borderId="20" xfId="0" applyNumberFormat="1" applyFont="1" applyFill="1" applyBorder="1" applyAlignment="1">
      <alignment horizontal="center" vertical="center" wrapText="1"/>
    </xf>
    <xf numFmtId="0" fontId="24" fillId="18" borderId="0" xfId="0" applyFont="1" applyFill="1" applyBorder="1" applyAlignment="1">
      <alignment horizontal="center" vertical="center"/>
    </xf>
    <xf numFmtId="0" fontId="25" fillId="0" borderId="0" xfId="0" applyFont="1" applyBorder="1"/>
    <xf numFmtId="0" fontId="25" fillId="0" borderId="17" xfId="0" applyFont="1" applyBorder="1"/>
    <xf numFmtId="0" fontId="22" fillId="21" borderId="20" xfId="0" applyFont="1" applyFill="1" applyBorder="1" applyAlignment="1">
      <alignment horizontal="center" vertical="center" wrapText="1"/>
    </xf>
    <xf numFmtId="0" fontId="17" fillId="29" borderId="20" xfId="0" applyFont="1" applyFill="1" applyBorder="1" applyAlignment="1">
      <alignment horizontal="center" vertical="center" wrapText="1"/>
    </xf>
    <xf numFmtId="0" fontId="36" fillId="0" borderId="27" xfId="0" applyFont="1" applyBorder="1" applyAlignment="1">
      <alignment horizontal="left" vertical="center"/>
    </xf>
    <xf numFmtId="0" fontId="25" fillId="0" borderId="27" xfId="0" applyFont="1" applyBorder="1"/>
  </cellXfs>
  <cellStyles count="55">
    <cellStyle name="Moeda" xfId="2" builtinId="4"/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19" xfId="12"/>
    <cellStyle name="Normal 2" xfId="13"/>
    <cellStyle name="Normal 2 2" xfId="54"/>
    <cellStyle name="Normal 20" xfId="14"/>
    <cellStyle name="Normal 21" xfId="15"/>
    <cellStyle name="Normal 22" xfId="16"/>
    <cellStyle name="Normal 23" xfId="17"/>
    <cellStyle name="Normal 24" xfId="18"/>
    <cellStyle name="Normal 25" xfId="19"/>
    <cellStyle name="Normal 26" xfId="20"/>
    <cellStyle name="Normal 27" xfId="21"/>
    <cellStyle name="Normal 28" xfId="22"/>
    <cellStyle name="Normal 29" xfId="23"/>
    <cellStyle name="Normal 3" xfId="24"/>
    <cellStyle name="Normal 30" xfId="25"/>
    <cellStyle name="Normal 31" xfId="26"/>
    <cellStyle name="Normal 32" xfId="27"/>
    <cellStyle name="Normal 33" xfId="28"/>
    <cellStyle name="Normal 34" xfId="29"/>
    <cellStyle name="Normal 35" xfId="30"/>
    <cellStyle name="Normal 36" xfId="31"/>
    <cellStyle name="Normal 37" xfId="32"/>
    <cellStyle name="Normal 38" xfId="33"/>
    <cellStyle name="Normal 39" xfId="34"/>
    <cellStyle name="Normal 4" xfId="35"/>
    <cellStyle name="Normal 40" xfId="36"/>
    <cellStyle name="Normal 41" xfId="37"/>
    <cellStyle name="Normal 42" xfId="38"/>
    <cellStyle name="Normal 43" xfId="39"/>
    <cellStyle name="Normal 44" xfId="40"/>
    <cellStyle name="Normal 45" xfId="41"/>
    <cellStyle name="Normal 46" xfId="42"/>
    <cellStyle name="Normal 47" xfId="43"/>
    <cellStyle name="Normal 48" xfId="44"/>
    <cellStyle name="Normal 49" xfId="45"/>
    <cellStyle name="Normal 5" xfId="46"/>
    <cellStyle name="Normal 50" xfId="47"/>
    <cellStyle name="Normal 51" xfId="48"/>
    <cellStyle name="Normal 52" xfId="49"/>
    <cellStyle name="Normal 6" xfId="50"/>
    <cellStyle name="Normal 7" xfId="51"/>
    <cellStyle name="Normal 8" xfId="52"/>
    <cellStyle name="Normal 9" xfId="53"/>
    <cellStyle name="Porcentagem" xfId="1" builtinId="5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349251</xdr:colOff>
      <xdr:row>0</xdr:row>
      <xdr:rowOff>0</xdr:rowOff>
    </xdr:from>
    <xdr:to>
      <xdr:col>1</xdr:col>
      <xdr:colOff>698500</xdr:colOff>
      <xdr:row>3</xdr:row>
      <xdr:rowOff>31758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4" y="0"/>
          <a:ext cx="349249" cy="555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showGridLines="0" workbookViewId="0">
      <selection activeCell="J13" sqref="J13"/>
    </sheetView>
  </sheetViews>
  <sheetFormatPr defaultRowHeight="15"/>
  <cols>
    <col min="1" max="1" width="4.7109375" customWidth="1"/>
    <col min="2" max="2" width="5.7109375" customWidth="1"/>
    <col min="3" max="3" width="16.28515625" customWidth="1"/>
    <col min="4" max="4" width="6.140625" customWidth="1"/>
    <col min="5" max="5" width="6.85546875" customWidth="1"/>
    <col min="6" max="6" width="19" customWidth="1"/>
    <col min="7" max="7" width="17" customWidth="1"/>
    <col min="8" max="8" width="18" customWidth="1"/>
    <col min="9" max="9" width="7.28515625" customWidth="1"/>
    <col min="10" max="10" width="17.5703125" customWidth="1"/>
    <col min="11" max="11" width="7.140625" customWidth="1"/>
    <col min="12" max="12" width="19.7109375" customWidth="1"/>
    <col min="13" max="13" width="8.5703125" customWidth="1"/>
  </cols>
  <sheetData>
    <row r="1" spans="2:13" ht="15.75" thickBot="1"/>
    <row r="2" spans="2:13" ht="42" customHeight="1" thickBot="1">
      <c r="B2" s="411" t="s">
        <v>754</v>
      </c>
      <c r="C2" s="410" t="s">
        <v>753</v>
      </c>
      <c r="D2" s="410" t="s">
        <v>2</v>
      </c>
      <c r="E2" s="409" t="s">
        <v>752</v>
      </c>
      <c r="F2" s="408" t="s">
        <v>751</v>
      </c>
      <c r="G2" s="407" t="s">
        <v>750</v>
      </c>
      <c r="H2" s="408" t="s">
        <v>749</v>
      </c>
      <c r="I2" s="407" t="s">
        <v>746</v>
      </c>
      <c r="J2" s="408" t="s">
        <v>748</v>
      </c>
      <c r="K2" s="407" t="s">
        <v>746</v>
      </c>
      <c r="L2" s="408" t="s">
        <v>747</v>
      </c>
      <c r="M2" s="407" t="s">
        <v>746</v>
      </c>
    </row>
    <row r="3" spans="2:13" ht="24.95" customHeight="1" thickBot="1">
      <c r="B3" s="406" t="s">
        <v>626</v>
      </c>
      <c r="C3" s="405"/>
      <c r="D3" s="405"/>
      <c r="E3" s="404"/>
      <c r="F3" s="402">
        <v>41896334</v>
      </c>
      <c r="G3" s="403">
        <v>51066177</v>
      </c>
      <c r="H3" s="402">
        <v>45714789.950000033</v>
      </c>
      <c r="I3" s="401">
        <f t="shared" ref="I3:I10" si="0">H3/G3</f>
        <v>0.89520682055365208</v>
      </c>
      <c r="J3" s="402">
        <v>36613629.710000001</v>
      </c>
      <c r="K3" s="401">
        <f t="shared" ref="K3:K10" si="1">J3/H3</f>
        <v>0.80091431569620442</v>
      </c>
      <c r="L3" s="402">
        <v>32764252.440000009</v>
      </c>
      <c r="M3" s="401">
        <f t="shared" ref="M3:M10" si="2">L3/J3</f>
        <v>0.89486490958451348</v>
      </c>
    </row>
    <row r="4" spans="2:13" ht="24.95" customHeight="1" thickBot="1">
      <c r="B4" s="429">
        <v>2023</v>
      </c>
      <c r="C4" s="425" t="s">
        <v>745</v>
      </c>
      <c r="D4" s="400" t="s">
        <v>744</v>
      </c>
      <c r="E4" s="393" t="s">
        <v>6</v>
      </c>
      <c r="F4" s="391">
        <v>45652</v>
      </c>
      <c r="G4" s="392">
        <v>45652</v>
      </c>
      <c r="H4" s="391">
        <v>33746.29</v>
      </c>
      <c r="I4" s="399">
        <f t="shared" si="0"/>
        <v>0.73920726364671863</v>
      </c>
      <c r="J4" s="391">
        <v>33071.29</v>
      </c>
      <c r="K4" s="399">
        <f t="shared" si="1"/>
        <v>0.97999780123978075</v>
      </c>
      <c r="L4" s="378">
        <v>33071.29</v>
      </c>
      <c r="M4" s="377">
        <f t="shared" si="2"/>
        <v>1</v>
      </c>
    </row>
    <row r="5" spans="2:13" ht="24.95" customHeight="1" thickTop="1">
      <c r="B5" s="430"/>
      <c r="C5" s="426"/>
      <c r="D5" s="398" t="s">
        <v>743</v>
      </c>
      <c r="E5" s="397" t="s">
        <v>6</v>
      </c>
      <c r="F5" s="395">
        <v>1240215</v>
      </c>
      <c r="G5" s="396">
        <v>1240215</v>
      </c>
      <c r="H5" s="395">
        <v>1238382.6200000001</v>
      </c>
      <c r="I5" s="394">
        <f t="shared" si="0"/>
        <v>0.99852253036771854</v>
      </c>
      <c r="J5" s="417">
        <v>1086993.05</v>
      </c>
      <c r="K5" s="420">
        <f t="shared" si="1"/>
        <v>0.8777521845388947</v>
      </c>
      <c r="L5" s="384">
        <v>741483.07000000007</v>
      </c>
      <c r="M5" s="377">
        <f t="shared" si="2"/>
        <v>0.68214150035273913</v>
      </c>
    </row>
    <row r="6" spans="2:13" ht="24.95" customHeight="1">
      <c r="B6" s="430"/>
      <c r="C6" s="426"/>
      <c r="D6" s="432" t="s">
        <v>8</v>
      </c>
      <c r="E6" s="393" t="s">
        <v>6</v>
      </c>
      <c r="F6" s="391">
        <v>30197381</v>
      </c>
      <c r="G6" s="392">
        <v>36482067</v>
      </c>
      <c r="H6" s="391">
        <v>34231091.430000007</v>
      </c>
      <c r="I6" s="390">
        <f t="shared" si="0"/>
        <v>0.93829912186719044</v>
      </c>
      <c r="J6" s="418">
        <v>26926474.359999999</v>
      </c>
      <c r="K6" s="421">
        <f t="shared" si="1"/>
        <v>0.78660870089586843</v>
      </c>
      <c r="L6" s="384">
        <v>24156165.260000002</v>
      </c>
      <c r="M6" s="377">
        <f t="shared" si="2"/>
        <v>0.89711578786878365</v>
      </c>
    </row>
    <row r="7" spans="2:13" ht="24.95" customHeight="1">
      <c r="B7" s="430"/>
      <c r="C7" s="426"/>
      <c r="D7" s="433"/>
      <c r="E7" s="393" t="s">
        <v>13</v>
      </c>
      <c r="F7" s="391">
        <v>1910144</v>
      </c>
      <c r="G7" s="392">
        <v>1910144</v>
      </c>
      <c r="H7" s="391">
        <v>1842987.73</v>
      </c>
      <c r="I7" s="390">
        <f t="shared" si="0"/>
        <v>0.96484229984755077</v>
      </c>
      <c r="J7" s="418">
        <v>1466371.07</v>
      </c>
      <c r="K7" s="421">
        <f t="shared" si="1"/>
        <v>0.79564885111850425</v>
      </c>
      <c r="L7" s="384">
        <v>1398047.3</v>
      </c>
      <c r="M7" s="377">
        <f t="shared" si="2"/>
        <v>0.95340622070510428</v>
      </c>
    </row>
    <row r="8" spans="2:13" ht="24.95" customHeight="1" thickBot="1">
      <c r="B8" s="430"/>
      <c r="C8" s="426"/>
      <c r="D8" s="389">
        <v>4002</v>
      </c>
      <c r="E8" s="388" t="s">
        <v>6</v>
      </c>
      <c r="F8" s="386">
        <v>7822942</v>
      </c>
      <c r="G8" s="387">
        <v>8022062</v>
      </c>
      <c r="H8" s="386">
        <v>7609418.9800000004</v>
      </c>
      <c r="I8" s="385">
        <f t="shared" si="0"/>
        <v>0.94856147708656458</v>
      </c>
      <c r="J8" s="419">
        <v>6809156.71</v>
      </c>
      <c r="K8" s="385">
        <f t="shared" si="1"/>
        <v>0.89483267091701124</v>
      </c>
      <c r="L8" s="384">
        <v>6242156.3500000006</v>
      </c>
      <c r="M8" s="377">
        <f t="shared" si="2"/>
        <v>0.91672972378983486</v>
      </c>
    </row>
    <row r="9" spans="2:13" ht="24.95" customHeight="1" thickTop="1">
      <c r="B9" s="430"/>
      <c r="C9" s="427"/>
      <c r="D9" s="383">
        <v>4572</v>
      </c>
      <c r="E9" s="382" t="s">
        <v>6</v>
      </c>
      <c r="F9" s="380">
        <v>180000</v>
      </c>
      <c r="G9" s="381">
        <v>180000</v>
      </c>
      <c r="H9" s="380">
        <v>143989.94</v>
      </c>
      <c r="I9" s="379">
        <f t="shared" si="0"/>
        <v>0.79994411111111108</v>
      </c>
      <c r="J9" s="380">
        <v>70799.360000000001</v>
      </c>
      <c r="K9" s="379">
        <f t="shared" si="1"/>
        <v>0.49169657269111994</v>
      </c>
      <c r="L9" s="378">
        <v>70799.360000000001</v>
      </c>
      <c r="M9" s="377">
        <f t="shared" si="2"/>
        <v>1</v>
      </c>
    </row>
    <row r="10" spans="2:13" ht="24.95" customHeight="1" thickBot="1">
      <c r="B10" s="431"/>
      <c r="C10" s="428"/>
      <c r="D10" s="376">
        <v>8282</v>
      </c>
      <c r="E10" s="375" t="s">
        <v>13</v>
      </c>
      <c r="F10" s="373">
        <v>500000</v>
      </c>
      <c r="G10" s="374">
        <v>3186037</v>
      </c>
      <c r="H10" s="373">
        <v>615172.96</v>
      </c>
      <c r="I10" s="372">
        <f t="shared" si="0"/>
        <v>0.19308406022905572</v>
      </c>
      <c r="J10" s="373">
        <v>220763.87</v>
      </c>
      <c r="K10" s="372">
        <f t="shared" si="1"/>
        <v>0.35886471668065517</v>
      </c>
      <c r="L10" s="373">
        <v>122529.81</v>
      </c>
      <c r="M10" s="372">
        <f t="shared" si="2"/>
        <v>0.55502655393747169</v>
      </c>
    </row>
    <row r="11" spans="2:13">
      <c r="B11" s="371"/>
      <c r="C11" s="371"/>
      <c r="D11" s="371"/>
      <c r="E11" s="371"/>
      <c r="F11" s="371"/>
      <c r="G11" s="371"/>
      <c r="H11" s="371"/>
      <c r="I11" s="371"/>
      <c r="J11" s="371"/>
      <c r="K11" s="371"/>
      <c r="L11" s="371"/>
    </row>
    <row r="12" spans="2:13">
      <c r="B12" s="371" t="s">
        <v>742</v>
      </c>
      <c r="C12" s="371"/>
      <c r="D12" s="371"/>
      <c r="E12" s="371"/>
      <c r="F12" s="371"/>
      <c r="G12" s="371"/>
      <c r="H12" s="371"/>
      <c r="I12" s="412">
        <f>AVERAGE(I5:I8)</f>
        <v>0.96255635729225608</v>
      </c>
      <c r="J12" s="413" t="s">
        <v>757</v>
      </c>
      <c r="K12" s="371"/>
      <c r="L12" s="371"/>
    </row>
    <row r="13" spans="2:13">
      <c r="B13" s="371" t="s">
        <v>741</v>
      </c>
      <c r="C13" s="371"/>
      <c r="D13" s="371"/>
      <c r="E13" s="371"/>
      <c r="F13" s="371"/>
      <c r="G13" s="371"/>
      <c r="H13" s="371"/>
      <c r="I13" s="371"/>
      <c r="J13" s="371"/>
      <c r="K13" s="371"/>
      <c r="L13" s="371"/>
    </row>
    <row r="14" spans="2:13">
      <c r="B14" s="371" t="s">
        <v>740</v>
      </c>
      <c r="C14" s="371"/>
      <c r="D14" s="371"/>
      <c r="E14" s="371"/>
      <c r="F14" s="371"/>
      <c r="G14" s="371"/>
      <c r="H14" s="371"/>
      <c r="I14" s="371"/>
      <c r="J14" s="371"/>
      <c r="K14" s="371"/>
      <c r="L14" s="371"/>
    </row>
    <row r="15" spans="2:13">
      <c r="B15" s="371" t="s">
        <v>739</v>
      </c>
      <c r="C15" s="371"/>
      <c r="D15" s="371"/>
      <c r="E15" s="371"/>
      <c r="F15" s="371"/>
      <c r="G15" s="371"/>
      <c r="H15" s="371"/>
      <c r="I15" s="371"/>
      <c r="J15" s="371"/>
      <c r="K15" s="371"/>
      <c r="L15" s="371"/>
    </row>
    <row r="17" spans="9:9">
      <c r="I17" s="370"/>
    </row>
  </sheetData>
  <mergeCells count="3">
    <mergeCell ref="C4:C10"/>
    <mergeCell ref="B4:B10"/>
    <mergeCell ref="D6:D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T73"/>
  <sheetViews>
    <sheetView showGridLines="0" tabSelected="1" topLeftCell="A49" zoomScale="120" zoomScaleNormal="120" workbookViewId="0">
      <selection activeCell="B69" sqref="B69:G69"/>
    </sheetView>
  </sheetViews>
  <sheetFormatPr defaultRowHeight="15"/>
  <cols>
    <col min="1" max="1" width="3.7109375" customWidth="1"/>
    <col min="2" max="2" width="46.28515625" customWidth="1"/>
    <col min="3" max="3" width="12.5703125" style="1" customWidth="1"/>
    <col min="4" max="4" width="18.42578125" customWidth="1"/>
    <col min="5" max="5" width="2.5703125" customWidth="1"/>
    <col min="6" max="6" width="35.42578125" customWidth="1"/>
    <col min="7" max="7" width="24.140625" customWidth="1"/>
    <col min="8" max="8" width="10.7109375" bestFit="1" customWidth="1"/>
    <col min="9" max="9" width="5.28515625" customWidth="1"/>
    <col min="15" max="15" width="12.7109375" customWidth="1"/>
    <col min="18" max="18" width="13.140625" customWidth="1"/>
    <col min="20" max="20" width="12" customWidth="1"/>
  </cols>
  <sheetData>
    <row r="1" spans="2:7" ht="14.1" customHeight="1">
      <c r="B1" s="434" t="s">
        <v>631</v>
      </c>
      <c r="C1" s="434"/>
      <c r="D1" s="434"/>
      <c r="E1" s="434"/>
      <c r="F1" s="434"/>
      <c r="G1" s="434"/>
    </row>
    <row r="2" spans="2:7" ht="14.1" customHeight="1">
      <c r="B2" s="434" t="s">
        <v>632</v>
      </c>
      <c r="C2" s="434"/>
      <c r="D2" s="434"/>
      <c r="E2" s="434"/>
      <c r="F2" s="434"/>
      <c r="G2" s="434"/>
    </row>
    <row r="3" spans="2:7" ht="14.1" customHeight="1">
      <c r="B3" s="434" t="s">
        <v>633</v>
      </c>
      <c r="C3" s="434"/>
      <c r="D3" s="434"/>
      <c r="E3" s="434"/>
      <c r="F3" s="434"/>
      <c r="G3" s="434"/>
    </row>
    <row r="4" spans="2:7" ht="7.5" customHeight="1">
      <c r="B4" s="351"/>
      <c r="C4" s="351"/>
      <c r="D4" s="351"/>
      <c r="E4" s="351"/>
      <c r="F4" s="351"/>
      <c r="G4" s="351"/>
    </row>
    <row r="5" spans="2:7" ht="14.1" customHeight="1">
      <c r="B5" s="451" t="s">
        <v>250</v>
      </c>
      <c r="C5" s="451"/>
      <c r="D5" s="451"/>
      <c r="E5" s="451"/>
      <c r="F5" s="451"/>
      <c r="G5" s="451"/>
    </row>
    <row r="6" spans="2:7" ht="3.75" customHeight="1" thickBot="1">
      <c r="B6" s="352"/>
      <c r="C6" s="353"/>
      <c r="D6" s="352"/>
      <c r="E6" s="352"/>
      <c r="F6" s="352"/>
      <c r="G6" s="352"/>
    </row>
    <row r="7" spans="2:7" ht="18.75" customHeight="1" thickBot="1">
      <c r="B7" s="452" t="s">
        <v>21</v>
      </c>
      <c r="C7" s="453"/>
      <c r="D7" s="454"/>
      <c r="E7" s="352"/>
      <c r="F7" s="452" t="s">
        <v>0</v>
      </c>
      <c r="G7" s="454"/>
    </row>
    <row r="8" spans="2:7" ht="8.25" customHeight="1">
      <c r="B8" s="352"/>
      <c r="C8" s="353"/>
      <c r="D8" s="352"/>
      <c r="E8" s="352"/>
      <c r="F8" s="352"/>
      <c r="G8" s="352"/>
    </row>
    <row r="9" spans="2:7" ht="18.75">
      <c r="B9" s="2" t="s">
        <v>22</v>
      </c>
      <c r="C9" s="3" t="s">
        <v>2</v>
      </c>
      <c r="D9" s="56" t="s">
        <v>7</v>
      </c>
      <c r="E9" s="4"/>
      <c r="F9" s="2" t="s">
        <v>1</v>
      </c>
      <c r="G9" s="56" t="s">
        <v>7</v>
      </c>
    </row>
    <row r="10" spans="2:7" ht="18.75">
      <c r="B10" s="354" t="s">
        <v>3</v>
      </c>
      <c r="C10" s="355">
        <v>4002</v>
      </c>
      <c r="D10" s="356">
        <f>'Assistência Estudantil'!I61</f>
        <v>703113.13</v>
      </c>
      <c r="E10" s="352"/>
      <c r="F10" s="357" t="s">
        <v>116</v>
      </c>
      <c r="G10" s="358">
        <v>101117</v>
      </c>
    </row>
    <row r="11" spans="2:7" ht="18.75">
      <c r="B11" s="354" t="s">
        <v>23</v>
      </c>
      <c r="C11" s="355">
        <v>4002</v>
      </c>
      <c r="D11" s="356">
        <f>'Assistência Estudantil'!G10</f>
        <v>3196220.03</v>
      </c>
      <c r="E11" s="352"/>
      <c r="F11" s="354" t="s">
        <v>4</v>
      </c>
      <c r="G11" s="358">
        <v>176380.4</v>
      </c>
    </row>
    <row r="12" spans="2:7" ht="18.75">
      <c r="B12" s="354"/>
      <c r="C12" s="355"/>
      <c r="D12" s="359"/>
      <c r="E12" s="352"/>
      <c r="F12" s="354" t="s">
        <v>103</v>
      </c>
      <c r="G12" s="358">
        <v>17491</v>
      </c>
    </row>
    <row r="13" spans="2:7" ht="18.75">
      <c r="B13" s="354"/>
      <c r="C13" s="355"/>
      <c r="D13" s="359"/>
      <c r="E13" s="352"/>
      <c r="F13" s="360"/>
      <c r="G13" s="361"/>
    </row>
    <row r="14" spans="2:7" ht="18.75">
      <c r="B14" s="455" t="s">
        <v>5</v>
      </c>
      <c r="C14" s="456"/>
      <c r="D14" s="362">
        <f>SUM(D10:D11)</f>
        <v>3899333.1599999997</v>
      </c>
      <c r="E14" s="352"/>
      <c r="F14" s="363" t="s">
        <v>5</v>
      </c>
      <c r="G14" s="362">
        <f>SUM(G10:G12)</f>
        <v>294988.40000000002</v>
      </c>
    </row>
    <row r="15" spans="2:7" ht="8.25" customHeight="1">
      <c r="B15" s="352"/>
      <c r="C15" s="353"/>
      <c r="D15" s="352"/>
      <c r="E15" s="352"/>
      <c r="F15" s="352"/>
      <c r="G15" s="352"/>
    </row>
    <row r="16" spans="2:7" ht="18.75">
      <c r="B16" s="6" t="s">
        <v>6</v>
      </c>
      <c r="C16" s="7" t="s">
        <v>2</v>
      </c>
      <c r="D16" s="8" t="s">
        <v>7</v>
      </c>
      <c r="E16" s="4"/>
      <c r="F16" s="6" t="s">
        <v>6</v>
      </c>
      <c r="G16" s="8" t="s">
        <v>7</v>
      </c>
    </row>
    <row r="17" spans="2:20" ht="18.75">
      <c r="B17" s="354" t="s">
        <v>97</v>
      </c>
      <c r="C17" s="355" t="s">
        <v>8</v>
      </c>
      <c r="D17" s="358">
        <f>Terceirização!F24</f>
        <v>5567309.4399999995</v>
      </c>
      <c r="E17" s="352"/>
      <c r="F17" s="354" t="s">
        <v>9</v>
      </c>
      <c r="G17" s="358">
        <v>8842.19</v>
      </c>
      <c r="R17" s="9"/>
    </row>
    <row r="18" spans="2:20" ht="18.75">
      <c r="B18" s="354" t="s">
        <v>249</v>
      </c>
      <c r="C18" s="355" t="s">
        <v>8</v>
      </c>
      <c r="D18" s="358">
        <f>'Outros contratos Mossoró'!K99+'Outros contratos campi'!K44</f>
        <v>3077667.6550000003</v>
      </c>
      <c r="E18" s="352"/>
      <c r="F18" s="354" t="s">
        <v>11</v>
      </c>
      <c r="G18" s="358">
        <v>429335.13</v>
      </c>
    </row>
    <row r="19" spans="2:20" ht="18.75">
      <c r="B19" s="354" t="s">
        <v>736</v>
      </c>
      <c r="C19" s="355" t="s">
        <v>8</v>
      </c>
      <c r="D19" s="358">
        <f>'Obras e serv. eng.'!G25</f>
        <v>2239765.34</v>
      </c>
      <c r="E19" s="352"/>
      <c r="F19" s="354" t="s">
        <v>628</v>
      </c>
      <c r="G19" s="358">
        <v>630752.03</v>
      </c>
      <c r="H19" s="10"/>
      <c r="I19" s="11"/>
    </row>
    <row r="20" spans="2:20" ht="18.75">
      <c r="B20" s="354" t="s">
        <v>737</v>
      </c>
      <c r="C20" s="355" t="s">
        <v>8</v>
      </c>
      <c r="D20" s="358">
        <f>'Obras e serv. eng.'!H25</f>
        <v>115514.65</v>
      </c>
      <c r="E20" s="352"/>
      <c r="F20" s="354" t="s">
        <v>12</v>
      </c>
      <c r="G20" s="358">
        <v>1832</v>
      </c>
    </row>
    <row r="21" spans="2:20" ht="18.75">
      <c r="B21" s="354" t="s">
        <v>98</v>
      </c>
      <c r="C21" s="355" t="s">
        <v>10</v>
      </c>
      <c r="D21" s="358">
        <f>'Bolsas pesquisa'!C12</f>
        <v>559757.67999999993</v>
      </c>
      <c r="E21" s="352"/>
      <c r="F21" s="364" t="s">
        <v>117</v>
      </c>
      <c r="G21" s="356">
        <v>34900.379999999997</v>
      </c>
      <c r="R21" s="9"/>
    </row>
    <row r="22" spans="2:20" ht="18.75">
      <c r="B22" s="354" t="s">
        <v>99</v>
      </c>
      <c r="C22" s="355" t="s">
        <v>8</v>
      </c>
      <c r="D22" s="356">
        <v>0</v>
      </c>
      <c r="E22" s="352"/>
      <c r="F22" s="354" t="s">
        <v>104</v>
      </c>
      <c r="G22" s="358">
        <v>3698.4</v>
      </c>
      <c r="T22" s="9"/>
    </row>
    <row r="23" spans="2:20" ht="18.75">
      <c r="B23" s="354"/>
      <c r="C23" s="355"/>
      <c r="D23" s="356"/>
      <c r="E23" s="352"/>
      <c r="F23" s="354" t="s">
        <v>105</v>
      </c>
      <c r="G23" s="358">
        <v>270223.86</v>
      </c>
    </row>
    <row r="24" spans="2:20" ht="18.75">
      <c r="B24" s="354"/>
      <c r="C24" s="355"/>
      <c r="D24" s="356"/>
      <c r="E24" s="352"/>
      <c r="F24" s="357" t="s">
        <v>106</v>
      </c>
      <c r="G24" s="358">
        <v>36010.019999999997</v>
      </c>
    </row>
    <row r="25" spans="2:20" ht="18.75">
      <c r="B25" s="354"/>
      <c r="C25" s="353"/>
      <c r="D25" s="361"/>
      <c r="E25" s="352"/>
      <c r="F25" s="357" t="s">
        <v>738</v>
      </c>
      <c r="G25" s="358">
        <v>2000000</v>
      </c>
      <c r="O25" s="9"/>
      <c r="R25" s="9"/>
      <c r="T25" s="9"/>
    </row>
    <row r="26" spans="2:20" ht="18.75">
      <c r="B26" s="455" t="s">
        <v>5</v>
      </c>
      <c r="C26" s="456"/>
      <c r="D26" s="362">
        <f>SUM(D17:D23)</f>
        <v>11560014.764999999</v>
      </c>
      <c r="E26" s="4"/>
      <c r="F26" s="363" t="s">
        <v>5</v>
      </c>
      <c r="G26" s="362">
        <f>SUM(G17:G25)</f>
        <v>3415594.01</v>
      </c>
      <c r="O26" s="9"/>
      <c r="T26" s="9"/>
    </row>
    <row r="27" spans="2:20" ht="7.5" customHeight="1">
      <c r="B27" s="352"/>
      <c r="C27" s="353"/>
      <c r="D27" s="352"/>
      <c r="E27" s="352"/>
      <c r="F27" s="352"/>
      <c r="G27" s="352"/>
      <c r="O27" s="9"/>
    </row>
    <row r="28" spans="2:20" ht="18.75">
      <c r="B28" s="13" t="s">
        <v>13</v>
      </c>
      <c r="C28" s="14" t="s">
        <v>2</v>
      </c>
      <c r="D28" s="15" t="s">
        <v>7</v>
      </c>
      <c r="E28" s="4"/>
      <c r="F28" s="13" t="s">
        <v>13</v>
      </c>
      <c r="G28" s="15" t="s">
        <v>7</v>
      </c>
    </row>
    <row r="29" spans="2:20" ht="18.75">
      <c r="B29" s="354" t="s">
        <v>100</v>
      </c>
      <c r="C29" s="355" t="s">
        <v>735</v>
      </c>
      <c r="D29" s="356">
        <f>'Obras e serv. eng.'!G16</f>
        <v>170386.42</v>
      </c>
      <c r="E29" s="352"/>
      <c r="F29" s="354" t="s">
        <v>9</v>
      </c>
      <c r="G29" s="358">
        <v>42252.27</v>
      </c>
    </row>
    <row r="30" spans="2:20" ht="18.75">
      <c r="B30" s="354" t="s">
        <v>101</v>
      </c>
      <c r="C30" s="355" t="s">
        <v>735</v>
      </c>
      <c r="D30" s="356">
        <f>'Obras e serv. eng.'!H16</f>
        <v>167545.64000000001</v>
      </c>
      <c r="E30" s="352"/>
      <c r="F30" s="354" t="s">
        <v>14</v>
      </c>
      <c r="G30" s="358">
        <v>14904</v>
      </c>
      <c r="R30" s="9"/>
    </row>
    <row r="31" spans="2:20" ht="18.75">
      <c r="B31" s="354" t="s">
        <v>102</v>
      </c>
      <c r="C31" s="355" t="s">
        <v>735</v>
      </c>
      <c r="D31" s="356">
        <v>0</v>
      </c>
      <c r="E31" s="352"/>
      <c r="F31" s="357" t="s">
        <v>15</v>
      </c>
      <c r="G31" s="358">
        <v>119974.18</v>
      </c>
    </row>
    <row r="32" spans="2:20" ht="18.75">
      <c r="B32" s="354"/>
      <c r="C32" s="355"/>
      <c r="D32" s="356"/>
      <c r="E32" s="352"/>
      <c r="F32" s="357" t="s">
        <v>16</v>
      </c>
      <c r="G32" s="358">
        <v>450889.86</v>
      </c>
    </row>
    <row r="33" spans="2:18" ht="18.75">
      <c r="B33" s="354"/>
      <c r="C33" s="355"/>
      <c r="D33" s="359"/>
      <c r="E33" s="352"/>
      <c r="F33" s="354"/>
      <c r="G33" s="359"/>
      <c r="R33" s="9"/>
    </row>
    <row r="34" spans="2:18" ht="18.75">
      <c r="B34" s="455" t="s">
        <v>5</v>
      </c>
      <c r="C34" s="456"/>
      <c r="D34" s="362">
        <f>SUM(D29:D32)</f>
        <v>337932.06000000006</v>
      </c>
      <c r="E34" s="4"/>
      <c r="F34" s="363" t="s">
        <v>5</v>
      </c>
      <c r="G34" s="362">
        <f>SUM(G29:G32)</f>
        <v>628020.30999999994</v>
      </c>
    </row>
    <row r="35" spans="2:18" ht="8.25" customHeight="1">
      <c r="B35" s="352"/>
      <c r="C35" s="353"/>
      <c r="D35" s="352"/>
      <c r="E35" s="352"/>
      <c r="F35" s="352"/>
      <c r="G35" s="365"/>
    </row>
    <row r="36" spans="2:18" ht="15" customHeight="1">
      <c r="B36" s="444" t="s">
        <v>17</v>
      </c>
      <c r="C36" s="445"/>
      <c r="D36" s="445"/>
      <c r="E36" s="445"/>
      <c r="F36" s="445"/>
      <c r="G36" s="446"/>
    </row>
    <row r="37" spans="2:18" ht="15" customHeight="1">
      <c r="B37" s="447" t="s">
        <v>18</v>
      </c>
      <c r="C37" s="448"/>
      <c r="D37" s="448"/>
      <c r="E37" s="448"/>
      <c r="F37" s="448"/>
      <c r="G37" s="57">
        <f>G14-D14</f>
        <v>-3604344.76</v>
      </c>
    </row>
    <row r="38" spans="2:18" ht="15" customHeight="1">
      <c r="B38" s="447" t="s">
        <v>19</v>
      </c>
      <c r="C38" s="448"/>
      <c r="D38" s="448"/>
      <c r="E38" s="448"/>
      <c r="F38" s="448"/>
      <c r="G38" s="57">
        <f>G26-D26</f>
        <v>-8144420.754999999</v>
      </c>
    </row>
    <row r="39" spans="2:18" ht="15" customHeight="1">
      <c r="B39" s="449" t="s">
        <v>20</v>
      </c>
      <c r="C39" s="450"/>
      <c r="D39" s="450"/>
      <c r="E39" s="450"/>
      <c r="F39" s="450"/>
      <c r="G39" s="58">
        <f>G34-D34</f>
        <v>290088.24999999988</v>
      </c>
    </row>
    <row r="40" spans="2:18" ht="9" customHeight="1">
      <c r="B40" s="352"/>
      <c r="C40" s="353"/>
      <c r="D40" s="352"/>
      <c r="E40" s="352"/>
      <c r="F40" s="352"/>
      <c r="G40" s="352"/>
    </row>
    <row r="41" spans="2:18" ht="18.75">
      <c r="B41" s="457" t="s">
        <v>629</v>
      </c>
      <c r="C41" s="458"/>
      <c r="D41" s="458"/>
      <c r="E41" s="458"/>
      <c r="F41" s="458"/>
      <c r="G41" s="459"/>
    </row>
    <row r="42" spans="2:18" ht="18.75">
      <c r="B42" s="460" t="s">
        <v>107</v>
      </c>
      <c r="C42" s="461"/>
      <c r="D42" s="461"/>
      <c r="E42" s="461"/>
      <c r="F42" s="461"/>
      <c r="G42" s="462"/>
    </row>
    <row r="43" spans="2:18" ht="18.75">
      <c r="B43" s="463" t="s">
        <v>108</v>
      </c>
      <c r="C43" s="464"/>
      <c r="D43" s="464"/>
      <c r="E43" s="464"/>
      <c r="F43" s="464"/>
      <c r="G43" s="465"/>
    </row>
    <row r="44" spans="2:18" ht="18.75">
      <c r="B44" s="463" t="s">
        <v>109</v>
      </c>
      <c r="C44" s="464"/>
      <c r="D44" s="464"/>
      <c r="E44" s="464"/>
      <c r="F44" s="464"/>
      <c r="G44" s="465"/>
    </row>
    <row r="45" spans="2:18" ht="18.75">
      <c r="B45" s="463" t="s">
        <v>110</v>
      </c>
      <c r="C45" s="464"/>
      <c r="D45" s="464"/>
      <c r="E45" s="464"/>
      <c r="F45" s="464"/>
      <c r="G45" s="465"/>
    </row>
    <row r="46" spans="2:18" ht="18.75">
      <c r="B46" s="463" t="s">
        <v>111</v>
      </c>
      <c r="C46" s="464"/>
      <c r="D46" s="464"/>
      <c r="E46" s="464"/>
      <c r="F46" s="464"/>
      <c r="G46" s="465"/>
    </row>
    <row r="47" spans="2:18" ht="18.75">
      <c r="B47" s="463" t="s">
        <v>638</v>
      </c>
      <c r="C47" s="464"/>
      <c r="D47" s="464"/>
      <c r="E47" s="464"/>
      <c r="F47" s="464"/>
      <c r="G47" s="465"/>
    </row>
    <row r="48" spans="2:18" ht="18.75">
      <c r="B48" s="463" t="s">
        <v>112</v>
      </c>
      <c r="C48" s="464"/>
      <c r="D48" s="464"/>
      <c r="E48" s="464"/>
      <c r="F48" s="464"/>
      <c r="G48" s="465"/>
    </row>
    <row r="49" spans="2:7" ht="18.75">
      <c r="B49" s="463" t="s">
        <v>113</v>
      </c>
      <c r="C49" s="464"/>
      <c r="D49" s="464"/>
      <c r="E49" s="464"/>
      <c r="F49" s="464"/>
      <c r="G49" s="465"/>
    </row>
    <row r="50" spans="2:7" ht="18.75">
      <c r="B50" s="463" t="s">
        <v>114</v>
      </c>
      <c r="C50" s="464"/>
      <c r="D50" s="464"/>
      <c r="E50" s="464"/>
      <c r="F50" s="464"/>
      <c r="G50" s="465"/>
    </row>
    <row r="51" spans="2:7" ht="18.75">
      <c r="B51" s="463" t="s">
        <v>115</v>
      </c>
      <c r="C51" s="464"/>
      <c r="D51" s="464"/>
      <c r="E51" s="464"/>
      <c r="F51" s="464"/>
      <c r="G51" s="465"/>
    </row>
    <row r="52" spans="2:7" ht="18.75">
      <c r="B52" s="414" t="s">
        <v>758</v>
      </c>
      <c r="C52" s="415"/>
      <c r="D52" s="415"/>
      <c r="E52" s="415"/>
      <c r="F52" s="415"/>
      <c r="G52" s="416"/>
    </row>
    <row r="53" spans="2:7" ht="18.75">
      <c r="B53" s="463" t="s">
        <v>759</v>
      </c>
      <c r="C53" s="464"/>
      <c r="D53" s="464"/>
      <c r="E53" s="464"/>
      <c r="F53" s="464"/>
      <c r="G53" s="465"/>
    </row>
    <row r="54" spans="2:7" ht="18.75">
      <c r="B54" s="367" t="s">
        <v>760</v>
      </c>
      <c r="C54" s="368"/>
      <c r="D54" s="368"/>
      <c r="E54" s="368"/>
      <c r="F54" s="368"/>
      <c r="G54" s="369"/>
    </row>
    <row r="55" spans="2:7" ht="18.75">
      <c r="B55" s="463" t="s">
        <v>761</v>
      </c>
      <c r="C55" s="464"/>
      <c r="D55" s="464"/>
      <c r="E55" s="464"/>
      <c r="F55" s="464"/>
      <c r="G55" s="465"/>
    </row>
    <row r="56" spans="2:7" ht="36" customHeight="1">
      <c r="B56" s="490" t="s">
        <v>763</v>
      </c>
      <c r="C56" s="491"/>
      <c r="D56" s="491"/>
      <c r="E56" s="491"/>
      <c r="F56" s="491"/>
      <c r="G56" s="492"/>
    </row>
    <row r="57" spans="2:7" ht="9" customHeight="1">
      <c r="B57" s="366"/>
      <c r="C57" s="366"/>
      <c r="D57" s="366"/>
      <c r="E57" s="366"/>
      <c r="F57" s="366"/>
      <c r="G57" s="366"/>
    </row>
    <row r="58" spans="2:7" ht="18.75">
      <c r="B58" s="484" t="s">
        <v>168</v>
      </c>
      <c r="C58" s="485"/>
      <c r="D58" s="485"/>
      <c r="E58" s="485"/>
      <c r="F58" s="485"/>
      <c r="G58" s="486"/>
    </row>
    <row r="59" spans="2:7" ht="18.75">
      <c r="B59" s="481" t="s">
        <v>167</v>
      </c>
      <c r="C59" s="482"/>
      <c r="D59" s="482"/>
      <c r="E59" s="482"/>
      <c r="F59" s="482"/>
      <c r="G59" s="483"/>
    </row>
    <row r="60" spans="2:7" ht="36" customHeight="1">
      <c r="B60" s="478" t="s">
        <v>630</v>
      </c>
      <c r="C60" s="479"/>
      <c r="D60" s="479"/>
      <c r="E60" s="479"/>
      <c r="F60" s="479"/>
      <c r="G60" s="480"/>
    </row>
    <row r="61" spans="2:7" ht="18.75">
      <c r="B61" s="441"/>
      <c r="C61" s="442"/>
      <c r="D61" s="442"/>
      <c r="E61" s="442"/>
      <c r="F61" s="442"/>
      <c r="G61" s="443"/>
    </row>
    <row r="62" spans="2:7" ht="8.25" customHeight="1">
      <c r="B62" s="352"/>
      <c r="C62" s="353"/>
      <c r="D62" s="352"/>
      <c r="E62" s="352"/>
      <c r="F62" s="352"/>
      <c r="G62" s="352"/>
    </row>
    <row r="63" spans="2:7" ht="18.75">
      <c r="B63" s="435" t="s">
        <v>756</v>
      </c>
      <c r="C63" s="436"/>
      <c r="D63" s="436"/>
      <c r="E63" s="436"/>
      <c r="F63" s="436"/>
      <c r="G63" s="437"/>
    </row>
    <row r="64" spans="2:7" ht="18.75">
      <c r="B64" s="438" t="s">
        <v>634</v>
      </c>
      <c r="C64" s="439"/>
      <c r="D64" s="439"/>
      <c r="E64" s="439"/>
      <c r="F64" s="439"/>
      <c r="G64" s="440"/>
    </row>
    <row r="65" spans="2:7" ht="18.75">
      <c r="B65" s="475" t="s">
        <v>635</v>
      </c>
      <c r="C65" s="476"/>
      <c r="D65" s="476"/>
      <c r="E65" s="476"/>
      <c r="F65" s="476"/>
      <c r="G65" s="477"/>
    </row>
    <row r="66" spans="2:7" ht="18" customHeight="1">
      <c r="B66" s="475" t="s">
        <v>636</v>
      </c>
      <c r="C66" s="476"/>
      <c r="D66" s="476"/>
      <c r="E66" s="476"/>
      <c r="F66" s="476"/>
      <c r="G66" s="477"/>
    </row>
    <row r="67" spans="2:7" ht="18.75">
      <c r="B67" s="438" t="s">
        <v>755</v>
      </c>
      <c r="C67" s="439"/>
      <c r="D67" s="439"/>
      <c r="E67" s="439"/>
      <c r="F67" s="439"/>
      <c r="G67" s="440"/>
    </row>
    <row r="68" spans="2:7" ht="18.75">
      <c r="B68" s="422" t="s">
        <v>764</v>
      </c>
      <c r="C68" s="423"/>
      <c r="D68" s="423"/>
      <c r="E68" s="423"/>
      <c r="F68" s="423"/>
      <c r="G68" s="424"/>
    </row>
    <row r="69" spans="2:7" ht="36.75" customHeight="1">
      <c r="B69" s="487" t="s">
        <v>637</v>
      </c>
      <c r="C69" s="488"/>
      <c r="D69" s="488"/>
      <c r="E69" s="488"/>
      <c r="F69" s="488"/>
      <c r="G69" s="489"/>
    </row>
    <row r="70" spans="2:7" ht="9" customHeight="1">
      <c r="B70" s="352"/>
      <c r="C70" s="353"/>
      <c r="D70" s="352"/>
      <c r="E70" s="352"/>
      <c r="F70" s="352"/>
      <c r="G70" s="352"/>
    </row>
    <row r="71" spans="2:7" ht="18.75">
      <c r="B71" s="466" t="s">
        <v>734</v>
      </c>
      <c r="C71" s="467"/>
      <c r="D71" s="467"/>
      <c r="E71" s="467"/>
      <c r="F71" s="467"/>
      <c r="G71" s="468"/>
    </row>
    <row r="72" spans="2:7" ht="36.75" customHeight="1">
      <c r="B72" s="469" t="s">
        <v>762</v>
      </c>
      <c r="C72" s="470"/>
      <c r="D72" s="470"/>
      <c r="E72" s="470"/>
      <c r="F72" s="470"/>
      <c r="G72" s="471"/>
    </row>
    <row r="73" spans="2:7" ht="18.75">
      <c r="B73" s="472"/>
      <c r="C73" s="473"/>
      <c r="D73" s="473"/>
      <c r="E73" s="473"/>
      <c r="F73" s="473"/>
      <c r="G73" s="474"/>
    </row>
  </sheetData>
  <mergeCells count="40">
    <mergeCell ref="B51:G51"/>
    <mergeCell ref="B53:G53"/>
    <mergeCell ref="B71:G71"/>
    <mergeCell ref="B72:G72"/>
    <mergeCell ref="B73:G73"/>
    <mergeCell ref="B66:G66"/>
    <mergeCell ref="B55:G55"/>
    <mergeCell ref="B60:G60"/>
    <mergeCell ref="B59:G59"/>
    <mergeCell ref="B58:G58"/>
    <mergeCell ref="B65:G65"/>
    <mergeCell ref="B69:G69"/>
    <mergeCell ref="B67:G67"/>
    <mergeCell ref="B56:G56"/>
    <mergeCell ref="B46:G46"/>
    <mergeCell ref="B47:G47"/>
    <mergeCell ref="B48:G48"/>
    <mergeCell ref="B49:G49"/>
    <mergeCell ref="B50:G50"/>
    <mergeCell ref="B41:G41"/>
    <mergeCell ref="B42:G42"/>
    <mergeCell ref="B43:G43"/>
    <mergeCell ref="B44:G44"/>
    <mergeCell ref="B45:G45"/>
    <mergeCell ref="B1:G1"/>
    <mergeCell ref="B2:G2"/>
    <mergeCell ref="B3:G3"/>
    <mergeCell ref="B63:G63"/>
    <mergeCell ref="B64:G64"/>
    <mergeCell ref="B61:G61"/>
    <mergeCell ref="B36:G36"/>
    <mergeCell ref="B37:F37"/>
    <mergeCell ref="B38:F38"/>
    <mergeCell ref="B39:F39"/>
    <mergeCell ref="B5:G5"/>
    <mergeCell ref="B7:D7"/>
    <mergeCell ref="F7:G7"/>
    <mergeCell ref="B14:C14"/>
    <mergeCell ref="B26:C26"/>
    <mergeCell ref="B34:C34"/>
  </mergeCells>
  <printOptions horizontalCentered="1" verticalCentered="1"/>
  <pageMargins left="0.39370078740157483" right="0.39370078740157483" top="0.39370078740157483" bottom="0.39370078740157483" header="0.11811023622047245" footer="0.11811023622047245"/>
  <pageSetup paperSize="9" scale="62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B2:P65"/>
  <sheetViews>
    <sheetView showGridLines="0" workbookViewId="0">
      <selection activeCell="G30" sqref="G30"/>
    </sheetView>
  </sheetViews>
  <sheetFormatPr defaultRowHeight="15"/>
  <cols>
    <col min="2" max="2" width="30.28515625" customWidth="1"/>
    <col min="3" max="3" width="29.85546875" customWidth="1"/>
    <col min="4" max="4" width="30.7109375" customWidth="1"/>
    <col min="5" max="5" width="18.140625" customWidth="1"/>
    <col min="6" max="6" width="9.140625" style="1"/>
    <col min="7" max="7" width="24.7109375" style="1" customWidth="1"/>
    <col min="8" max="8" width="21.5703125" customWidth="1"/>
    <col min="9" max="9" width="22.5703125" customWidth="1"/>
    <col min="10" max="10" width="14.28515625" bestFit="1" customWidth="1"/>
    <col min="13" max="13" width="11.7109375" bestFit="1" customWidth="1"/>
    <col min="14" max="14" width="10.140625" bestFit="1" customWidth="1"/>
    <col min="15" max="15" width="11.7109375" bestFit="1" customWidth="1"/>
  </cols>
  <sheetData>
    <row r="2" spans="2:9" ht="18.75">
      <c r="B2" s="497" t="s">
        <v>24</v>
      </c>
      <c r="C2" s="497"/>
      <c r="D2" s="497"/>
      <c r="E2" s="497"/>
      <c r="F2" s="497"/>
    </row>
    <row r="5" spans="2:9">
      <c r="B5" s="16" t="s">
        <v>25</v>
      </c>
      <c r="C5" s="17" t="s">
        <v>26</v>
      </c>
      <c r="D5" s="17" t="s">
        <v>27</v>
      </c>
      <c r="E5" s="498" t="s">
        <v>28</v>
      </c>
      <c r="F5" s="499"/>
      <c r="G5" s="17" t="s">
        <v>29</v>
      </c>
    </row>
    <row r="6" spans="2:9">
      <c r="B6" s="18" t="s">
        <v>30</v>
      </c>
      <c r="C6" s="19" t="s">
        <v>31</v>
      </c>
      <c r="D6" s="19" t="s">
        <v>32</v>
      </c>
      <c r="E6" s="500" t="s">
        <v>33</v>
      </c>
      <c r="F6" s="501"/>
      <c r="G6" s="20">
        <v>2017250.01</v>
      </c>
    </row>
    <row r="7" spans="2:9">
      <c r="B7" s="18" t="s">
        <v>34</v>
      </c>
      <c r="C7" s="19" t="s">
        <v>35</v>
      </c>
      <c r="D7" s="19" t="s">
        <v>32</v>
      </c>
      <c r="E7" s="500" t="s">
        <v>36</v>
      </c>
      <c r="F7" s="501"/>
      <c r="G7" s="20">
        <v>540517.96</v>
      </c>
    </row>
    <row r="8" spans="2:9">
      <c r="B8" s="18" t="s">
        <v>37</v>
      </c>
      <c r="C8" s="19" t="s">
        <v>35</v>
      </c>
      <c r="D8" s="19" t="s">
        <v>32</v>
      </c>
      <c r="E8" s="500" t="s">
        <v>38</v>
      </c>
      <c r="F8" s="501"/>
      <c r="G8" s="20">
        <v>358452.06</v>
      </c>
    </row>
    <row r="9" spans="2:9">
      <c r="B9" s="18" t="s">
        <v>39</v>
      </c>
      <c r="C9" s="19" t="s">
        <v>35</v>
      </c>
      <c r="D9" s="19" t="s">
        <v>32</v>
      </c>
      <c r="E9" s="500" t="s">
        <v>40</v>
      </c>
      <c r="F9" s="501"/>
      <c r="G9" s="20">
        <v>280000</v>
      </c>
    </row>
    <row r="10" spans="2:9">
      <c r="B10" s="21" t="s">
        <v>41</v>
      </c>
      <c r="C10" s="22"/>
      <c r="D10" s="22"/>
      <c r="E10" s="493" t="s">
        <v>42</v>
      </c>
      <c r="F10" s="493"/>
      <c r="G10" s="23">
        <v>3196220.03</v>
      </c>
    </row>
    <row r="11" spans="2:9">
      <c r="F11"/>
      <c r="G11"/>
    </row>
    <row r="12" spans="2:9">
      <c r="F12"/>
      <c r="G12"/>
    </row>
    <row r="13" spans="2:9" ht="18.75">
      <c r="B13" s="494" t="s">
        <v>43</v>
      </c>
      <c r="C13" s="495"/>
      <c r="D13" s="496"/>
    </row>
    <row r="14" spans="2:9" ht="18.75">
      <c r="B14" s="24"/>
      <c r="C14" s="25"/>
      <c r="D14" s="25"/>
    </row>
    <row r="15" spans="2:9">
      <c r="B15" s="12" t="s">
        <v>44</v>
      </c>
      <c r="D15" s="26"/>
    </row>
    <row r="16" spans="2:9">
      <c r="B16" s="16" t="s">
        <v>45</v>
      </c>
      <c r="C16" s="16" t="s">
        <v>46</v>
      </c>
      <c r="D16" s="27" t="s">
        <v>47</v>
      </c>
      <c r="E16" s="27" t="s">
        <v>48</v>
      </c>
      <c r="F16" s="27" t="s">
        <v>49</v>
      </c>
      <c r="G16" s="27" t="s">
        <v>50</v>
      </c>
      <c r="H16" s="27" t="s">
        <v>51</v>
      </c>
      <c r="I16" s="27" t="s">
        <v>52</v>
      </c>
    </row>
    <row r="17" spans="2:10">
      <c r="B17" s="28" t="s">
        <v>53</v>
      </c>
      <c r="C17" s="29" t="s">
        <v>54</v>
      </c>
      <c r="D17" s="30">
        <v>37465</v>
      </c>
      <c r="E17" s="31">
        <v>500</v>
      </c>
      <c r="F17" s="32">
        <v>200</v>
      </c>
      <c r="G17" s="33">
        <f>F17*E17</f>
        <v>100000</v>
      </c>
      <c r="H17" s="33">
        <f>G17*3</f>
        <v>300000</v>
      </c>
      <c r="I17" s="34">
        <f>H17-D17</f>
        <v>262535</v>
      </c>
      <c r="J17" s="35"/>
    </row>
    <row r="18" spans="2:10">
      <c r="B18" s="36" t="s">
        <v>55</v>
      </c>
      <c r="C18" s="29" t="s">
        <v>56</v>
      </c>
      <c r="D18" s="37">
        <v>22200</v>
      </c>
      <c r="E18" s="31">
        <v>400</v>
      </c>
      <c r="F18" s="32">
        <v>15</v>
      </c>
      <c r="G18" s="33">
        <f t="shared" ref="G18:G24" si="0">F18*E18</f>
        <v>6000</v>
      </c>
      <c r="H18" s="33">
        <f t="shared" ref="H18:H24" si="1">G18*3</f>
        <v>18000</v>
      </c>
      <c r="I18" s="34">
        <f t="shared" ref="I18:I24" si="2">H18-D18</f>
        <v>-4200</v>
      </c>
    </row>
    <row r="19" spans="2:10">
      <c r="B19" s="28" t="s">
        <v>57</v>
      </c>
      <c r="C19" s="29" t="s">
        <v>58</v>
      </c>
      <c r="D19" s="30">
        <v>1866</v>
      </c>
      <c r="E19" s="31">
        <v>622</v>
      </c>
      <c r="F19" s="32">
        <v>1</v>
      </c>
      <c r="G19" s="33">
        <f t="shared" si="0"/>
        <v>622</v>
      </c>
      <c r="H19" s="33">
        <f t="shared" si="1"/>
        <v>1866</v>
      </c>
      <c r="I19" s="34">
        <f t="shared" si="2"/>
        <v>0</v>
      </c>
    </row>
    <row r="20" spans="2:10">
      <c r="B20" s="19" t="s">
        <v>59</v>
      </c>
      <c r="C20" s="29" t="s">
        <v>60</v>
      </c>
      <c r="D20" s="38">
        <v>20000</v>
      </c>
      <c r="E20" s="31">
        <v>400</v>
      </c>
      <c r="F20" s="32">
        <v>15</v>
      </c>
      <c r="G20" s="33">
        <f t="shared" si="0"/>
        <v>6000</v>
      </c>
      <c r="H20" s="33">
        <f t="shared" si="1"/>
        <v>18000</v>
      </c>
      <c r="I20" s="34">
        <f t="shared" si="2"/>
        <v>-2000</v>
      </c>
    </row>
    <row r="21" spans="2:10">
      <c r="B21" s="19" t="s">
        <v>61</v>
      </c>
      <c r="C21" s="29" t="s">
        <v>62</v>
      </c>
      <c r="D21" s="30">
        <v>30000</v>
      </c>
      <c r="E21" s="31">
        <v>400</v>
      </c>
      <c r="F21" s="32">
        <v>25</v>
      </c>
      <c r="G21" s="33">
        <f t="shared" si="0"/>
        <v>10000</v>
      </c>
      <c r="H21" s="33">
        <f t="shared" si="1"/>
        <v>30000</v>
      </c>
      <c r="I21" s="34">
        <f t="shared" si="2"/>
        <v>0</v>
      </c>
    </row>
    <row r="22" spans="2:10">
      <c r="B22" s="19" t="s">
        <v>63</v>
      </c>
      <c r="C22" s="29" t="s">
        <v>64</v>
      </c>
      <c r="D22" s="30">
        <v>34500</v>
      </c>
      <c r="E22" s="31">
        <v>500</v>
      </c>
      <c r="F22" s="32">
        <v>23</v>
      </c>
      <c r="G22" s="33">
        <f t="shared" si="0"/>
        <v>11500</v>
      </c>
      <c r="H22" s="33">
        <f t="shared" si="1"/>
        <v>34500</v>
      </c>
      <c r="I22" s="34">
        <f t="shared" si="2"/>
        <v>0</v>
      </c>
    </row>
    <row r="23" spans="2:10">
      <c r="B23" s="19" t="s">
        <v>65</v>
      </c>
      <c r="C23" s="32" t="s">
        <v>66</v>
      </c>
      <c r="D23" s="30">
        <v>77650</v>
      </c>
      <c r="E23" s="31">
        <v>100</v>
      </c>
      <c r="F23" s="32">
        <v>320</v>
      </c>
      <c r="G23" s="33">
        <f t="shared" si="0"/>
        <v>32000</v>
      </c>
      <c r="H23" s="33">
        <f t="shared" si="1"/>
        <v>96000</v>
      </c>
      <c r="I23" s="34">
        <f t="shared" si="2"/>
        <v>18350</v>
      </c>
    </row>
    <row r="24" spans="2:10">
      <c r="B24" s="19" t="s">
        <v>67</v>
      </c>
      <c r="C24" s="29" t="s">
        <v>68</v>
      </c>
      <c r="D24" s="31">
        <v>236</v>
      </c>
      <c r="E24" s="31">
        <v>450</v>
      </c>
      <c r="F24" s="32">
        <v>200</v>
      </c>
      <c r="G24" s="33">
        <f t="shared" si="0"/>
        <v>90000</v>
      </c>
      <c r="H24" s="33">
        <f t="shared" si="1"/>
        <v>270000</v>
      </c>
      <c r="I24" s="34">
        <f t="shared" si="2"/>
        <v>269764</v>
      </c>
    </row>
    <row r="25" spans="2:10">
      <c r="D25" s="26"/>
      <c r="H25" s="12" t="s">
        <v>42</v>
      </c>
      <c r="I25" s="39">
        <f>SUM(I17:I24)</f>
        <v>544449</v>
      </c>
    </row>
    <row r="26" spans="2:10">
      <c r="B26" s="12" t="s">
        <v>69</v>
      </c>
      <c r="D26" s="26"/>
    </row>
    <row r="27" spans="2:10">
      <c r="B27" s="16" t="s">
        <v>45</v>
      </c>
      <c r="C27" s="16" t="s">
        <v>46</v>
      </c>
      <c r="D27" s="27" t="s">
        <v>47</v>
      </c>
      <c r="E27" s="27" t="s">
        <v>48</v>
      </c>
      <c r="F27" s="27" t="s">
        <v>49</v>
      </c>
      <c r="G27" s="27" t="s">
        <v>50</v>
      </c>
      <c r="H27" s="27" t="s">
        <v>51</v>
      </c>
      <c r="I27" s="27" t="s">
        <v>52</v>
      </c>
    </row>
    <row r="28" spans="2:10">
      <c r="B28" s="40" t="s">
        <v>70</v>
      </c>
      <c r="C28" s="41" t="s">
        <v>71</v>
      </c>
      <c r="D28" s="42">
        <v>13198</v>
      </c>
      <c r="E28" s="43">
        <v>500</v>
      </c>
      <c r="F28" s="44">
        <v>70</v>
      </c>
      <c r="G28" s="45">
        <f>F28*E28</f>
        <v>35000</v>
      </c>
      <c r="H28" s="45">
        <f>G28*3</f>
        <v>105000</v>
      </c>
      <c r="I28" s="46">
        <f>H28-D28</f>
        <v>91802</v>
      </c>
    </row>
    <row r="29" spans="2:10" ht="20.25" customHeight="1">
      <c r="B29" s="40" t="s">
        <v>72</v>
      </c>
      <c r="C29" s="41" t="s">
        <v>73</v>
      </c>
      <c r="D29" s="42">
        <v>0</v>
      </c>
      <c r="E29" s="43">
        <v>500</v>
      </c>
      <c r="F29" s="44" t="s">
        <v>74</v>
      </c>
      <c r="G29" s="45"/>
      <c r="H29" s="45"/>
      <c r="I29" s="46">
        <f t="shared" ref="I29:I36" si="3">H29-D29</f>
        <v>0</v>
      </c>
    </row>
    <row r="30" spans="2:10">
      <c r="B30" s="36" t="s">
        <v>55</v>
      </c>
      <c r="C30" s="29" t="s">
        <v>75</v>
      </c>
      <c r="D30" s="37">
        <v>400</v>
      </c>
      <c r="E30" s="31">
        <v>400</v>
      </c>
      <c r="F30" s="32">
        <v>3</v>
      </c>
      <c r="G30" s="33">
        <f t="shared" ref="G30:G36" si="4">F30*E30</f>
        <v>1200</v>
      </c>
      <c r="H30" s="33">
        <f t="shared" ref="H30:H36" si="5">G30*3</f>
        <v>3600</v>
      </c>
      <c r="I30" s="46">
        <f t="shared" si="3"/>
        <v>3200</v>
      </c>
    </row>
    <row r="31" spans="2:10">
      <c r="B31" s="28" t="s">
        <v>57</v>
      </c>
      <c r="C31" s="29" t="s">
        <v>74</v>
      </c>
      <c r="D31" s="30">
        <v>0</v>
      </c>
      <c r="E31" s="31">
        <v>622</v>
      </c>
      <c r="F31" s="32">
        <v>0</v>
      </c>
      <c r="G31" s="33">
        <f t="shared" si="4"/>
        <v>0</v>
      </c>
      <c r="H31" s="33">
        <f t="shared" si="5"/>
        <v>0</v>
      </c>
      <c r="I31" s="46">
        <f t="shared" si="3"/>
        <v>0</v>
      </c>
    </row>
    <row r="32" spans="2:10">
      <c r="B32" s="19" t="s">
        <v>59</v>
      </c>
      <c r="C32" s="29" t="s">
        <v>76</v>
      </c>
      <c r="D32" s="38">
        <v>12001</v>
      </c>
      <c r="E32" s="31">
        <v>400</v>
      </c>
      <c r="F32" s="32">
        <v>8</v>
      </c>
      <c r="G32" s="33">
        <f t="shared" si="4"/>
        <v>3200</v>
      </c>
      <c r="H32" s="33">
        <f t="shared" si="5"/>
        <v>9600</v>
      </c>
      <c r="I32" s="46">
        <f t="shared" si="3"/>
        <v>-2401</v>
      </c>
    </row>
    <row r="33" spans="2:9">
      <c r="B33" s="19" t="s">
        <v>61</v>
      </c>
      <c r="C33" s="29" t="s">
        <v>77</v>
      </c>
      <c r="D33" s="30">
        <v>2200</v>
      </c>
      <c r="E33" s="31">
        <v>400</v>
      </c>
      <c r="F33" s="32">
        <v>20</v>
      </c>
      <c r="G33" s="33">
        <f t="shared" si="4"/>
        <v>8000</v>
      </c>
      <c r="H33" s="33">
        <f t="shared" si="5"/>
        <v>24000</v>
      </c>
      <c r="I33" s="46">
        <f t="shared" si="3"/>
        <v>21800</v>
      </c>
    </row>
    <row r="34" spans="2:9">
      <c r="B34" s="19" t="s">
        <v>63</v>
      </c>
      <c r="C34" s="29" t="s">
        <v>78</v>
      </c>
      <c r="D34" s="30">
        <v>1500</v>
      </c>
      <c r="E34" s="31">
        <v>500</v>
      </c>
      <c r="F34" s="32">
        <v>6</v>
      </c>
      <c r="G34" s="33">
        <f t="shared" si="4"/>
        <v>3000</v>
      </c>
      <c r="H34" s="33">
        <f t="shared" si="5"/>
        <v>9000</v>
      </c>
      <c r="I34" s="46">
        <f t="shared" si="3"/>
        <v>7500</v>
      </c>
    </row>
    <row r="35" spans="2:9">
      <c r="B35" s="19" t="s">
        <v>65</v>
      </c>
      <c r="C35" s="32" t="s">
        <v>79</v>
      </c>
      <c r="D35" s="30">
        <v>750</v>
      </c>
      <c r="E35" s="31">
        <v>100</v>
      </c>
      <c r="F35" s="32">
        <v>80</v>
      </c>
      <c r="G35" s="33">
        <f t="shared" si="4"/>
        <v>8000</v>
      </c>
      <c r="H35" s="33">
        <f t="shared" si="5"/>
        <v>24000</v>
      </c>
      <c r="I35" s="46">
        <f t="shared" si="3"/>
        <v>23250</v>
      </c>
    </row>
    <row r="36" spans="2:9">
      <c r="B36" s="19" t="s">
        <v>67</v>
      </c>
      <c r="C36" s="29" t="s">
        <v>80</v>
      </c>
      <c r="D36" s="31">
        <v>450</v>
      </c>
      <c r="E36" s="31">
        <v>450</v>
      </c>
      <c r="F36" s="32">
        <v>41</v>
      </c>
      <c r="G36" s="33">
        <f t="shared" si="4"/>
        <v>18450</v>
      </c>
      <c r="H36" s="33">
        <f t="shared" si="5"/>
        <v>55350</v>
      </c>
      <c r="I36" s="46">
        <f t="shared" si="3"/>
        <v>54900</v>
      </c>
    </row>
    <row r="37" spans="2:9">
      <c r="H37" s="12" t="s">
        <v>42</v>
      </c>
      <c r="I37" s="39">
        <f>SUM(I30:I36)</f>
        <v>108249</v>
      </c>
    </row>
    <row r="38" spans="2:9">
      <c r="B38" s="12" t="s">
        <v>81</v>
      </c>
    </row>
    <row r="39" spans="2:9" ht="20.25" customHeight="1">
      <c r="B39" s="16" t="s">
        <v>45</v>
      </c>
      <c r="C39" s="16" t="s">
        <v>46</v>
      </c>
      <c r="D39" s="27" t="s">
        <v>47</v>
      </c>
      <c r="E39" s="27" t="s">
        <v>48</v>
      </c>
      <c r="F39" s="27" t="s">
        <v>49</v>
      </c>
      <c r="G39" s="27" t="s">
        <v>50</v>
      </c>
      <c r="H39" s="27" t="s">
        <v>82</v>
      </c>
      <c r="I39" s="27" t="s">
        <v>52</v>
      </c>
    </row>
    <row r="40" spans="2:9">
      <c r="B40" s="47" t="s">
        <v>53</v>
      </c>
      <c r="C40" s="48" t="s">
        <v>83</v>
      </c>
      <c r="D40" s="9">
        <v>228999.87</v>
      </c>
      <c r="E40" s="31">
        <v>500</v>
      </c>
      <c r="F40" s="32">
        <v>49</v>
      </c>
      <c r="G40" s="33">
        <f>F40*E40</f>
        <v>24500</v>
      </c>
      <c r="H40" s="33">
        <f>G40*4</f>
        <v>98000</v>
      </c>
      <c r="I40" s="33">
        <f>H40-D40</f>
        <v>-130999.87</v>
      </c>
    </row>
    <row r="41" spans="2:9">
      <c r="B41" s="5" t="s">
        <v>55</v>
      </c>
      <c r="C41" s="48" t="s">
        <v>84</v>
      </c>
      <c r="D41" s="37">
        <v>2200</v>
      </c>
      <c r="E41" s="31">
        <v>400</v>
      </c>
      <c r="F41" s="32">
        <v>2</v>
      </c>
      <c r="G41" s="33">
        <f t="shared" ref="G41:G47" si="6">F41*E41</f>
        <v>800</v>
      </c>
      <c r="H41" s="33">
        <f t="shared" ref="H41:H47" si="7">G41*4</f>
        <v>3200</v>
      </c>
      <c r="I41" s="33">
        <f t="shared" ref="I41:I47" si="8">H41-D41</f>
        <v>1000</v>
      </c>
    </row>
    <row r="42" spans="2:9">
      <c r="B42" s="47" t="s">
        <v>57</v>
      </c>
      <c r="C42" s="48"/>
      <c r="D42" s="30"/>
      <c r="E42" s="31">
        <v>622</v>
      </c>
      <c r="F42" s="32"/>
      <c r="G42" s="33">
        <f t="shared" si="6"/>
        <v>0</v>
      </c>
      <c r="H42" s="33">
        <f t="shared" si="7"/>
        <v>0</v>
      </c>
      <c r="I42" s="33">
        <f t="shared" si="8"/>
        <v>0</v>
      </c>
    </row>
    <row r="43" spans="2:9">
      <c r="B43" s="5" t="s">
        <v>59</v>
      </c>
      <c r="C43" s="48" t="s">
        <v>85</v>
      </c>
      <c r="D43" s="38">
        <v>11400</v>
      </c>
      <c r="E43" s="31">
        <v>400</v>
      </c>
      <c r="F43" s="32">
        <v>5</v>
      </c>
      <c r="G43" s="33">
        <f t="shared" si="6"/>
        <v>2000</v>
      </c>
      <c r="H43" s="33">
        <f t="shared" si="7"/>
        <v>8000</v>
      </c>
      <c r="I43" s="33">
        <f t="shared" si="8"/>
        <v>-3400</v>
      </c>
    </row>
    <row r="44" spans="2:9">
      <c r="B44" s="5" t="s">
        <v>61</v>
      </c>
      <c r="C44" s="48" t="s">
        <v>86</v>
      </c>
      <c r="D44" s="30">
        <v>33400</v>
      </c>
      <c r="E44" s="31">
        <v>400</v>
      </c>
      <c r="F44" s="32">
        <v>15</v>
      </c>
      <c r="G44" s="33">
        <f t="shared" si="6"/>
        <v>6000</v>
      </c>
      <c r="H44" s="33">
        <f t="shared" si="7"/>
        <v>24000</v>
      </c>
      <c r="I44" s="33">
        <f t="shared" si="8"/>
        <v>-9400</v>
      </c>
    </row>
    <row r="45" spans="2:9">
      <c r="B45" s="5" t="s">
        <v>63</v>
      </c>
      <c r="C45" s="48" t="s">
        <v>87</v>
      </c>
      <c r="D45" s="30">
        <v>11705</v>
      </c>
      <c r="E45" s="31">
        <v>500</v>
      </c>
      <c r="F45" s="32">
        <v>7</v>
      </c>
      <c r="G45" s="33">
        <f t="shared" si="6"/>
        <v>3500</v>
      </c>
      <c r="H45" s="33">
        <f t="shared" si="7"/>
        <v>14000</v>
      </c>
      <c r="I45" s="33">
        <f t="shared" si="8"/>
        <v>2295</v>
      </c>
    </row>
    <row r="46" spans="2:9">
      <c r="B46" s="5" t="s">
        <v>65</v>
      </c>
      <c r="C46" s="32" t="s">
        <v>88</v>
      </c>
      <c r="D46" s="30">
        <v>6770</v>
      </c>
      <c r="E46" s="31">
        <v>100</v>
      </c>
      <c r="F46" s="32">
        <v>99</v>
      </c>
      <c r="G46" s="33">
        <f t="shared" si="6"/>
        <v>9900</v>
      </c>
      <c r="H46" s="33">
        <f t="shared" si="7"/>
        <v>39600</v>
      </c>
      <c r="I46" s="33">
        <f t="shared" si="8"/>
        <v>32830</v>
      </c>
    </row>
    <row r="47" spans="2:9">
      <c r="B47" s="5" t="s">
        <v>67</v>
      </c>
      <c r="C47" s="48" t="s">
        <v>89</v>
      </c>
      <c r="D47" s="31">
        <v>24000</v>
      </c>
      <c r="E47" s="31">
        <v>450</v>
      </c>
      <c r="F47" s="32">
        <v>44</v>
      </c>
      <c r="G47" s="33">
        <f t="shared" si="6"/>
        <v>19800</v>
      </c>
      <c r="H47" s="33">
        <f t="shared" si="7"/>
        <v>79200</v>
      </c>
      <c r="I47" s="33">
        <f t="shared" si="8"/>
        <v>55200</v>
      </c>
    </row>
    <row r="48" spans="2:9">
      <c r="H48" t="s">
        <v>42</v>
      </c>
      <c r="I48" s="33">
        <f>SUM(I40:I47)</f>
        <v>-52474.869999999995</v>
      </c>
    </row>
    <row r="49" spans="2:16">
      <c r="B49" s="12" t="s">
        <v>90</v>
      </c>
    </row>
    <row r="50" spans="2:16">
      <c r="B50" s="16" t="s">
        <v>45</v>
      </c>
      <c r="C50" s="16" t="s">
        <v>46</v>
      </c>
      <c r="D50" s="27" t="s">
        <v>47</v>
      </c>
      <c r="E50" s="27" t="s">
        <v>48</v>
      </c>
      <c r="F50" s="27" t="s">
        <v>49</v>
      </c>
      <c r="G50" s="27" t="s">
        <v>50</v>
      </c>
      <c r="H50" s="27" t="s">
        <v>51</v>
      </c>
      <c r="I50" s="27" t="s">
        <v>52</v>
      </c>
    </row>
    <row r="51" spans="2:16">
      <c r="B51" s="28" t="s">
        <v>53</v>
      </c>
      <c r="C51" s="29" t="s">
        <v>91</v>
      </c>
      <c r="D51" s="30">
        <v>73600</v>
      </c>
      <c r="E51" s="31">
        <v>500</v>
      </c>
      <c r="F51" s="32">
        <v>60</v>
      </c>
      <c r="G51" s="33">
        <f>F51*E51</f>
        <v>30000</v>
      </c>
      <c r="H51" s="33">
        <f>G51*3</f>
        <v>90000</v>
      </c>
      <c r="I51" s="49">
        <f>H51-D51</f>
        <v>16400</v>
      </c>
    </row>
    <row r="52" spans="2:16">
      <c r="B52" s="36" t="s">
        <v>55</v>
      </c>
      <c r="C52" s="29" t="s">
        <v>92</v>
      </c>
      <c r="D52" s="37">
        <v>4650</v>
      </c>
      <c r="E52" s="31">
        <v>400</v>
      </c>
      <c r="F52" s="32">
        <v>4</v>
      </c>
      <c r="G52" s="33">
        <f t="shared" ref="G52:G58" si="9">F52*E52</f>
        <v>1600</v>
      </c>
      <c r="H52" s="33">
        <f t="shared" ref="H52:H58" si="10">G52*3</f>
        <v>4800</v>
      </c>
      <c r="I52" s="49">
        <f t="shared" ref="I52:I58" si="11">H52-D52</f>
        <v>150</v>
      </c>
    </row>
    <row r="53" spans="2:16">
      <c r="B53" s="28" t="s">
        <v>57</v>
      </c>
      <c r="C53" s="29" t="s">
        <v>74</v>
      </c>
      <c r="D53" s="30">
        <v>0</v>
      </c>
      <c r="E53" s="31">
        <v>622</v>
      </c>
      <c r="F53" s="32">
        <v>0</v>
      </c>
      <c r="G53" s="33">
        <f t="shared" si="9"/>
        <v>0</v>
      </c>
      <c r="H53" s="33">
        <f t="shared" si="10"/>
        <v>0</v>
      </c>
      <c r="I53" s="49">
        <f t="shared" si="11"/>
        <v>0</v>
      </c>
    </row>
    <row r="54" spans="2:16">
      <c r="B54" s="19" t="s">
        <v>59</v>
      </c>
      <c r="C54" s="29" t="s">
        <v>75</v>
      </c>
      <c r="D54" s="38">
        <v>6000</v>
      </c>
      <c r="E54" s="31">
        <v>400</v>
      </c>
      <c r="F54" s="32">
        <v>5</v>
      </c>
      <c r="G54" s="33">
        <f t="shared" si="9"/>
        <v>2000</v>
      </c>
      <c r="H54" s="33">
        <f t="shared" si="10"/>
        <v>6000</v>
      </c>
      <c r="I54" s="49">
        <f t="shared" si="11"/>
        <v>0</v>
      </c>
    </row>
    <row r="55" spans="2:16">
      <c r="B55" s="19" t="s">
        <v>61</v>
      </c>
      <c r="C55" s="29" t="s">
        <v>77</v>
      </c>
      <c r="D55" s="30">
        <v>27000</v>
      </c>
      <c r="E55" s="31">
        <v>400</v>
      </c>
      <c r="F55" s="32">
        <v>20</v>
      </c>
      <c r="G55" s="33">
        <f t="shared" si="9"/>
        <v>8000</v>
      </c>
      <c r="H55" s="33">
        <f t="shared" si="10"/>
        <v>24000</v>
      </c>
      <c r="I55" s="49">
        <f t="shared" si="11"/>
        <v>-3000</v>
      </c>
    </row>
    <row r="56" spans="2:16">
      <c r="B56" s="19" t="s">
        <v>63</v>
      </c>
      <c r="C56" s="29" t="s">
        <v>93</v>
      </c>
      <c r="D56" s="30">
        <v>12000</v>
      </c>
      <c r="E56" s="31">
        <v>500</v>
      </c>
      <c r="F56" s="32">
        <v>7</v>
      </c>
      <c r="G56" s="33">
        <f t="shared" si="9"/>
        <v>3500</v>
      </c>
      <c r="H56" s="33">
        <f t="shared" si="10"/>
        <v>10500</v>
      </c>
      <c r="I56" s="49">
        <f t="shared" si="11"/>
        <v>-1500</v>
      </c>
    </row>
    <row r="57" spans="2:16">
      <c r="B57" s="19" t="s">
        <v>65</v>
      </c>
      <c r="C57" s="29" t="s">
        <v>94</v>
      </c>
      <c r="D57" s="30">
        <v>24210</v>
      </c>
      <c r="E57" s="31">
        <v>100</v>
      </c>
      <c r="F57" s="32">
        <v>95</v>
      </c>
      <c r="G57" s="33">
        <f t="shared" si="9"/>
        <v>9500</v>
      </c>
      <c r="H57" s="33">
        <f t="shared" si="10"/>
        <v>28500</v>
      </c>
      <c r="I57" s="49">
        <f t="shared" si="11"/>
        <v>4290</v>
      </c>
    </row>
    <row r="58" spans="2:16">
      <c r="B58" s="19" t="s">
        <v>67</v>
      </c>
      <c r="C58" s="29" t="s">
        <v>95</v>
      </c>
      <c r="D58" s="31">
        <v>1200</v>
      </c>
      <c r="E58" s="31">
        <v>450</v>
      </c>
      <c r="F58" s="32">
        <v>65</v>
      </c>
      <c r="G58" s="33">
        <f t="shared" si="9"/>
        <v>29250</v>
      </c>
      <c r="H58" s="33">
        <f t="shared" si="10"/>
        <v>87750</v>
      </c>
      <c r="I58" s="49">
        <f t="shared" si="11"/>
        <v>86550</v>
      </c>
    </row>
    <row r="59" spans="2:16">
      <c r="H59" t="s">
        <v>42</v>
      </c>
      <c r="I59" s="50">
        <f>SUM(I51:I58)</f>
        <v>102890</v>
      </c>
    </row>
    <row r="60" spans="2:16">
      <c r="M60" s="51"/>
      <c r="N60" s="51"/>
      <c r="O60" s="51"/>
      <c r="P60" s="51"/>
    </row>
    <row r="61" spans="2:16" ht="18.75" customHeight="1">
      <c r="H61" s="52" t="s">
        <v>96</v>
      </c>
      <c r="I61" s="53">
        <f>SUM(I25,I37,I48,I59)</f>
        <v>703113.13</v>
      </c>
      <c r="M61" s="51"/>
      <c r="N61" s="51"/>
      <c r="O61" s="51"/>
      <c r="P61" s="51"/>
    </row>
    <row r="62" spans="2:16">
      <c r="M62" s="54"/>
      <c r="N62" s="54"/>
      <c r="O62" s="54"/>
      <c r="P62" s="51"/>
    </row>
    <row r="63" spans="2:16">
      <c r="M63" s="54"/>
      <c r="N63" s="54"/>
      <c r="O63" s="54"/>
      <c r="P63" s="51"/>
    </row>
    <row r="64" spans="2:16">
      <c r="M64" s="55"/>
      <c r="N64" s="55"/>
      <c r="O64" s="55"/>
      <c r="P64" s="51"/>
    </row>
    <row r="65" spans="13:16">
      <c r="M65" s="51"/>
      <c r="N65" s="51"/>
      <c r="O65" s="51"/>
      <c r="P65" s="51"/>
    </row>
  </sheetData>
  <mergeCells count="8">
    <mergeCell ref="E10:F10"/>
    <mergeCell ref="B13:D13"/>
    <mergeCell ref="B2:F2"/>
    <mergeCell ref="E5:F5"/>
    <mergeCell ref="E6:F6"/>
    <mergeCell ref="E7:F7"/>
    <mergeCell ref="E8:F8"/>
    <mergeCell ref="E9:F9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J25"/>
  <sheetViews>
    <sheetView showGridLines="0" zoomScale="80" zoomScaleNormal="80" workbookViewId="0">
      <pane ySplit="5" topLeftCell="A6" activePane="bottomLeft" state="frozen"/>
      <selection activeCell="D1" sqref="D1"/>
      <selection pane="bottomLeft" activeCell="G16" sqref="G16"/>
    </sheetView>
  </sheetViews>
  <sheetFormatPr defaultRowHeight="15"/>
  <cols>
    <col min="1" max="1" width="11.5703125" customWidth="1"/>
    <col min="2" max="2" width="31.42578125" customWidth="1"/>
    <col min="3" max="3" width="74" customWidth="1"/>
    <col min="4" max="4" width="18.85546875" customWidth="1"/>
    <col min="5" max="5" width="20.42578125" customWidth="1"/>
    <col min="6" max="6" width="23" customWidth="1"/>
    <col min="7" max="7" width="29.42578125" bestFit="1" customWidth="1"/>
    <col min="8" max="8" width="29.42578125" customWidth="1"/>
    <col min="9" max="9" width="37.7109375" customWidth="1"/>
    <col min="10" max="10" width="45.5703125" customWidth="1"/>
  </cols>
  <sheetData>
    <row r="1" spans="1:10" ht="33.75" customHeight="1">
      <c r="A1" s="502" t="s">
        <v>169</v>
      </c>
      <c r="B1" s="502"/>
      <c r="C1" s="502"/>
      <c r="D1" s="502"/>
      <c r="E1" s="502"/>
      <c r="F1" s="502"/>
      <c r="G1" s="502"/>
      <c r="H1" s="502"/>
      <c r="I1" s="502"/>
      <c r="J1" s="502"/>
    </row>
    <row r="2" spans="1:10" ht="23.25" customHeight="1">
      <c r="A2" s="69"/>
      <c r="B2" s="69"/>
      <c r="C2" s="70"/>
      <c r="D2" s="51"/>
      <c r="E2" s="51"/>
      <c r="F2" s="51"/>
      <c r="G2" s="51"/>
      <c r="H2" s="51"/>
      <c r="I2" s="503" t="s">
        <v>170</v>
      </c>
      <c r="J2" s="503"/>
    </row>
    <row r="3" spans="1:10">
      <c r="C3" s="51"/>
      <c r="D3" s="51"/>
      <c r="E3" s="51"/>
      <c r="F3" s="51"/>
      <c r="G3" s="51"/>
      <c r="H3" s="51"/>
      <c r="I3" s="51"/>
      <c r="J3" s="51"/>
    </row>
    <row r="4" spans="1:10" ht="27" customHeight="1">
      <c r="A4" s="504" t="s">
        <v>171</v>
      </c>
      <c r="B4" s="504"/>
      <c r="C4" s="504"/>
    </row>
    <row r="5" spans="1:10" ht="24.75" customHeight="1">
      <c r="A5" s="71" t="s">
        <v>25</v>
      </c>
      <c r="B5" s="71" t="s">
        <v>26</v>
      </c>
      <c r="C5" s="71" t="s">
        <v>172</v>
      </c>
      <c r="D5" s="72" t="s">
        <v>173</v>
      </c>
      <c r="E5" s="72" t="s">
        <v>174</v>
      </c>
      <c r="F5" s="72" t="s">
        <v>175</v>
      </c>
      <c r="G5" s="72" t="s">
        <v>176</v>
      </c>
      <c r="H5" s="72" t="s">
        <v>247</v>
      </c>
      <c r="I5" s="73" t="s">
        <v>177</v>
      </c>
      <c r="J5" s="71" t="s">
        <v>178</v>
      </c>
    </row>
    <row r="6" spans="1:10" ht="25.5">
      <c r="A6" s="74">
        <v>44531</v>
      </c>
      <c r="B6" s="75" t="s">
        <v>179</v>
      </c>
      <c r="C6" s="75" t="s">
        <v>180</v>
      </c>
      <c r="D6" s="76">
        <v>45289</v>
      </c>
      <c r="E6" s="77">
        <v>2739980.44</v>
      </c>
      <c r="F6" s="77">
        <v>1900291.9</v>
      </c>
      <c r="G6" s="78">
        <v>0</v>
      </c>
      <c r="H6" s="78"/>
      <c r="I6" s="79" t="s">
        <v>181</v>
      </c>
      <c r="J6" s="80" t="s">
        <v>182</v>
      </c>
    </row>
    <row r="7" spans="1:10" ht="25.5">
      <c r="A7" s="81" t="s">
        <v>183</v>
      </c>
      <c r="B7" s="75" t="s">
        <v>184</v>
      </c>
      <c r="C7" s="75" t="s">
        <v>185</v>
      </c>
      <c r="D7" s="76">
        <v>45181</v>
      </c>
      <c r="E7" s="77">
        <v>392037.13</v>
      </c>
      <c r="F7" s="77">
        <v>392037.13</v>
      </c>
      <c r="G7" s="77">
        <v>0</v>
      </c>
      <c r="H7" s="77"/>
      <c r="I7" s="79" t="s">
        <v>186</v>
      </c>
      <c r="J7" s="80" t="s">
        <v>182</v>
      </c>
    </row>
    <row r="8" spans="1:10" ht="38.25">
      <c r="A8" s="81" t="s">
        <v>187</v>
      </c>
      <c r="B8" s="75" t="s">
        <v>188</v>
      </c>
      <c r="C8" s="75" t="s">
        <v>189</v>
      </c>
      <c r="D8" s="76">
        <v>45247</v>
      </c>
      <c r="E8" s="77">
        <v>80157</v>
      </c>
      <c r="F8" s="77">
        <v>80157</v>
      </c>
      <c r="G8" s="77">
        <v>0</v>
      </c>
      <c r="H8" s="77"/>
      <c r="I8" s="78" t="s">
        <v>190</v>
      </c>
      <c r="J8" s="80" t="s">
        <v>182</v>
      </c>
    </row>
    <row r="9" spans="1:10" ht="25.5">
      <c r="A9" s="81" t="s">
        <v>191</v>
      </c>
      <c r="B9" s="75" t="s">
        <v>192</v>
      </c>
      <c r="C9" s="75" t="s">
        <v>193</v>
      </c>
      <c r="D9" s="76">
        <v>45274</v>
      </c>
      <c r="E9" s="77">
        <v>647677.51</v>
      </c>
      <c r="F9" s="77">
        <v>647677.51</v>
      </c>
      <c r="G9" s="77">
        <v>0</v>
      </c>
      <c r="H9" s="77">
        <v>78976.289999999994</v>
      </c>
      <c r="I9" s="78" t="s">
        <v>194</v>
      </c>
      <c r="J9" s="80" t="s">
        <v>182</v>
      </c>
    </row>
    <row r="10" spans="1:10" ht="25.5">
      <c r="A10" s="81" t="s">
        <v>195</v>
      </c>
      <c r="B10" s="75" t="s">
        <v>196</v>
      </c>
      <c r="C10" s="75" t="s">
        <v>197</v>
      </c>
      <c r="D10" s="76">
        <v>45274</v>
      </c>
      <c r="E10" s="77">
        <v>280500</v>
      </c>
      <c r="F10" s="77">
        <v>280500</v>
      </c>
      <c r="G10" s="77">
        <v>0</v>
      </c>
      <c r="H10" s="77">
        <v>40285.410000000003</v>
      </c>
      <c r="I10" s="78" t="s">
        <v>198</v>
      </c>
      <c r="J10" s="80" t="s">
        <v>182</v>
      </c>
    </row>
    <row r="11" spans="1:10" ht="25.5">
      <c r="A11" s="82" t="s">
        <v>199</v>
      </c>
      <c r="B11" s="83" t="s">
        <v>200</v>
      </c>
      <c r="C11" s="83" t="s">
        <v>201</v>
      </c>
      <c r="D11" s="84">
        <v>45223</v>
      </c>
      <c r="E11" s="77">
        <v>170386.42</v>
      </c>
      <c r="F11" s="77">
        <v>100000</v>
      </c>
      <c r="G11" s="85">
        <f t="shared" ref="G11:G14" si="0">E11-F11</f>
        <v>70386.420000000013</v>
      </c>
      <c r="H11" s="85" t="s">
        <v>248</v>
      </c>
      <c r="I11" s="78" t="s">
        <v>202</v>
      </c>
      <c r="J11" s="86" t="s">
        <v>203</v>
      </c>
    </row>
    <row r="12" spans="1:10" ht="25.5">
      <c r="A12" s="82" t="s">
        <v>204</v>
      </c>
      <c r="B12" s="75" t="s">
        <v>205</v>
      </c>
      <c r="C12" s="83" t="s">
        <v>206</v>
      </c>
      <c r="D12" s="84">
        <v>45497</v>
      </c>
      <c r="E12" s="77">
        <v>235147.14</v>
      </c>
      <c r="F12" s="77">
        <f>E12</f>
        <v>235147.14</v>
      </c>
      <c r="G12" s="78">
        <f t="shared" si="0"/>
        <v>0</v>
      </c>
      <c r="H12" s="78"/>
      <c r="I12" s="78" t="s">
        <v>207</v>
      </c>
      <c r="J12" s="87" t="s">
        <v>182</v>
      </c>
    </row>
    <row r="13" spans="1:10" ht="25.5">
      <c r="A13" s="82" t="s">
        <v>208</v>
      </c>
      <c r="B13" s="83" t="s">
        <v>209</v>
      </c>
      <c r="C13" s="83" t="s">
        <v>210</v>
      </c>
      <c r="D13" s="84">
        <v>41789</v>
      </c>
      <c r="E13" s="77">
        <v>133000</v>
      </c>
      <c r="F13" s="77">
        <v>133000</v>
      </c>
      <c r="G13" s="78">
        <f t="shared" si="0"/>
        <v>0</v>
      </c>
      <c r="H13" s="78"/>
      <c r="I13" s="78" t="s">
        <v>211</v>
      </c>
      <c r="J13" s="88" t="s">
        <v>182</v>
      </c>
    </row>
    <row r="14" spans="1:10" ht="25.5">
      <c r="A14" s="82" t="s">
        <v>212</v>
      </c>
      <c r="B14" s="83" t="s">
        <v>213</v>
      </c>
      <c r="C14" s="83" t="s">
        <v>214</v>
      </c>
      <c r="D14" s="84">
        <v>41789</v>
      </c>
      <c r="E14" s="77">
        <v>144000</v>
      </c>
      <c r="F14" s="77">
        <v>100000</v>
      </c>
      <c r="G14" s="85">
        <f t="shared" si="0"/>
        <v>44000</v>
      </c>
      <c r="H14" s="85"/>
      <c r="I14" s="78" t="s">
        <v>215</v>
      </c>
      <c r="J14" s="86" t="s">
        <v>216</v>
      </c>
    </row>
    <row r="15" spans="1:10" ht="26.25">
      <c r="A15" s="82" t="s">
        <v>233</v>
      </c>
      <c r="B15" s="83" t="s">
        <v>192</v>
      </c>
      <c r="C15" s="83" t="s">
        <v>234</v>
      </c>
      <c r="D15" s="84">
        <v>45223</v>
      </c>
      <c r="E15" s="77">
        <v>216000</v>
      </c>
      <c r="F15" s="77">
        <v>100000</v>
      </c>
      <c r="G15" s="85">
        <v>56000</v>
      </c>
      <c r="H15" s="85">
        <v>48283.94</v>
      </c>
      <c r="I15" s="78" t="s">
        <v>235</v>
      </c>
      <c r="J15" s="97" t="s">
        <v>236</v>
      </c>
    </row>
    <row r="16" spans="1:10">
      <c r="A16" s="89"/>
      <c r="B16" s="90"/>
      <c r="C16" s="90"/>
      <c r="D16" s="90"/>
      <c r="E16" s="90"/>
      <c r="F16" s="90"/>
      <c r="G16" s="91">
        <f>SUM(G6:G15)</f>
        <v>170386.42</v>
      </c>
      <c r="H16" s="108">
        <f>SUM(H6:H15)</f>
        <v>167545.64000000001</v>
      </c>
      <c r="I16" s="92"/>
      <c r="J16" s="90"/>
    </row>
    <row r="17" spans="1:10" ht="28.5" customHeight="1">
      <c r="A17" s="505" t="s">
        <v>217</v>
      </c>
      <c r="B17" s="505"/>
      <c r="C17" s="505"/>
      <c r="D17" s="90"/>
      <c r="E17" s="90"/>
      <c r="F17" s="90"/>
      <c r="G17" s="90"/>
      <c r="H17" s="90"/>
      <c r="I17" s="93"/>
      <c r="J17" s="90"/>
    </row>
    <row r="18" spans="1:10" ht="23.25" customHeight="1">
      <c r="A18" s="71" t="s">
        <v>25</v>
      </c>
      <c r="B18" s="71" t="s">
        <v>26</v>
      </c>
      <c r="C18" s="71" t="s">
        <v>172</v>
      </c>
      <c r="D18" s="72" t="s">
        <v>173</v>
      </c>
      <c r="E18" s="72" t="s">
        <v>174</v>
      </c>
      <c r="F18" s="72" t="s">
        <v>175</v>
      </c>
      <c r="G18" s="72" t="s">
        <v>176</v>
      </c>
      <c r="H18" s="72"/>
      <c r="I18" s="73" t="s">
        <v>177</v>
      </c>
      <c r="J18" s="71" t="s">
        <v>178</v>
      </c>
    </row>
    <row r="19" spans="1:10" ht="63.75">
      <c r="A19" s="81" t="s">
        <v>218</v>
      </c>
      <c r="B19" s="94" t="s">
        <v>219</v>
      </c>
      <c r="C19" s="94" t="s">
        <v>220</v>
      </c>
      <c r="D19" s="94"/>
      <c r="E19" s="77">
        <f>1511523.01+377880.75</f>
        <v>1889403.76</v>
      </c>
      <c r="F19" s="77">
        <f>364604.47+175000+128000+337033.95</f>
        <v>1004638.4199999999</v>
      </c>
      <c r="G19" s="85">
        <f>E19-F19</f>
        <v>884765.34000000008</v>
      </c>
      <c r="H19" s="85"/>
      <c r="I19" s="78"/>
      <c r="J19" s="86" t="s">
        <v>221</v>
      </c>
    </row>
    <row r="20" spans="1:10" ht="25.5">
      <c r="A20" s="81" t="s">
        <v>222</v>
      </c>
      <c r="B20" s="75" t="s">
        <v>223</v>
      </c>
      <c r="C20" s="75" t="s">
        <v>224</v>
      </c>
      <c r="D20" s="75"/>
      <c r="E20" s="95">
        <v>166265.65</v>
      </c>
      <c r="F20" s="95">
        <f>E20</f>
        <v>166265.65</v>
      </c>
      <c r="G20" s="78">
        <f>E20-F20</f>
        <v>0</v>
      </c>
      <c r="H20" s="78"/>
      <c r="I20" s="78" t="s">
        <v>225</v>
      </c>
      <c r="J20" s="80" t="s">
        <v>182</v>
      </c>
    </row>
    <row r="21" spans="1:10" ht="25.5">
      <c r="A21" s="81" t="s">
        <v>226</v>
      </c>
      <c r="B21" s="75" t="s">
        <v>205</v>
      </c>
      <c r="C21" s="75" t="s">
        <v>227</v>
      </c>
      <c r="D21" s="76">
        <v>45269</v>
      </c>
      <c r="E21" s="77">
        <v>315228.95</v>
      </c>
      <c r="F21" s="77">
        <f>E21</f>
        <v>315228.95</v>
      </c>
      <c r="G21" s="78">
        <f>E21-F21</f>
        <v>0</v>
      </c>
      <c r="H21" s="78">
        <v>115514.65</v>
      </c>
      <c r="I21" s="78" t="s">
        <v>228</v>
      </c>
      <c r="J21" s="80" t="s">
        <v>182</v>
      </c>
    </row>
    <row r="22" spans="1:10">
      <c r="A22" s="81" t="s">
        <v>229</v>
      </c>
      <c r="B22" s="75" t="s">
        <v>230</v>
      </c>
      <c r="C22" s="75" t="s">
        <v>231</v>
      </c>
      <c r="D22" s="76">
        <v>45288</v>
      </c>
      <c r="E22" s="96">
        <v>152491.35999999999</v>
      </c>
      <c r="F22" s="77">
        <f>E22</f>
        <v>152491.35999999999</v>
      </c>
      <c r="G22" s="78">
        <f>E22-F22</f>
        <v>0</v>
      </c>
      <c r="H22" s="78"/>
      <c r="I22" s="78" t="s">
        <v>232</v>
      </c>
      <c r="J22" s="80" t="s">
        <v>182</v>
      </c>
    </row>
    <row r="23" spans="1:10" ht="25.5">
      <c r="A23" s="82" t="s">
        <v>237</v>
      </c>
      <c r="B23" s="98" t="s">
        <v>238</v>
      </c>
      <c r="C23" s="98" t="s">
        <v>239</v>
      </c>
      <c r="D23" s="99">
        <v>45497</v>
      </c>
      <c r="E23" s="77">
        <v>1251000</v>
      </c>
      <c r="F23" s="77">
        <v>251000</v>
      </c>
      <c r="G23" s="85">
        <f t="shared" ref="G23:G24" si="1">E23-F23</f>
        <v>1000000</v>
      </c>
      <c r="H23" s="85"/>
      <c r="I23" s="78" t="s">
        <v>240</v>
      </c>
      <c r="J23" s="86" t="s">
        <v>241</v>
      </c>
    </row>
    <row r="24" spans="1:10" ht="25.5">
      <c r="A24" s="100" t="s">
        <v>242</v>
      </c>
      <c r="B24" s="101" t="s">
        <v>243</v>
      </c>
      <c r="C24" s="101" t="s">
        <v>244</v>
      </c>
      <c r="D24" s="102">
        <v>45553</v>
      </c>
      <c r="E24" s="103">
        <v>475000</v>
      </c>
      <c r="F24" s="103">
        <v>120000</v>
      </c>
      <c r="G24" s="104">
        <f t="shared" si="1"/>
        <v>355000</v>
      </c>
      <c r="H24" s="104"/>
      <c r="I24" s="105" t="s">
        <v>245</v>
      </c>
      <c r="J24" s="106" t="s">
        <v>246</v>
      </c>
    </row>
    <row r="25" spans="1:10">
      <c r="G25" s="107">
        <f>SUM(G19:G24)</f>
        <v>2239765.34</v>
      </c>
      <c r="H25" s="107">
        <f>SUM(H19:H24)</f>
        <v>115514.65</v>
      </c>
    </row>
  </sheetData>
  <mergeCells count="4">
    <mergeCell ref="A1:J1"/>
    <mergeCell ref="I2:J2"/>
    <mergeCell ref="A4:C4"/>
    <mergeCell ref="A17:C17"/>
  </mergeCells>
  <pageMargins left="0.51181102362204722" right="0.51181102362204722" top="0.78740157480314965" bottom="0.78740157480314965" header="0.31496062992125984" footer="0.31496062992125984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F28"/>
  <sheetViews>
    <sheetView showGridLines="0" workbookViewId="0">
      <selection activeCell="F24" sqref="F24"/>
    </sheetView>
  </sheetViews>
  <sheetFormatPr defaultRowHeight="15"/>
  <cols>
    <col min="1" max="1" width="23.140625" customWidth="1"/>
    <col min="2" max="2" width="63.42578125" bestFit="1" customWidth="1"/>
    <col min="3" max="3" width="56.140625" customWidth="1"/>
    <col min="4" max="4" width="16.5703125" bestFit="1" customWidth="1"/>
    <col min="5" max="5" width="24.85546875" bestFit="1" customWidth="1"/>
    <col min="6" max="6" width="23.28515625" bestFit="1" customWidth="1"/>
  </cols>
  <sheetData>
    <row r="1" spans="1:6">
      <c r="A1" s="506" t="s">
        <v>118</v>
      </c>
      <c r="B1" s="506"/>
      <c r="C1" s="506"/>
      <c r="D1" s="506"/>
      <c r="E1" s="506"/>
      <c r="F1" s="506"/>
    </row>
    <row r="2" spans="1:6">
      <c r="A2" s="506"/>
      <c r="B2" s="506"/>
      <c r="C2" s="506"/>
      <c r="D2" s="506"/>
      <c r="E2" s="506"/>
      <c r="F2" s="506"/>
    </row>
    <row r="3" spans="1:6">
      <c r="A3" s="59" t="s">
        <v>25</v>
      </c>
      <c r="B3" s="59" t="s">
        <v>26</v>
      </c>
      <c r="C3" s="59" t="s">
        <v>27</v>
      </c>
      <c r="D3" s="59" t="s">
        <v>28</v>
      </c>
      <c r="E3" s="59" t="s">
        <v>119</v>
      </c>
      <c r="F3" s="59" t="s">
        <v>120</v>
      </c>
    </row>
    <row r="4" spans="1:6">
      <c r="A4" s="1" t="s">
        <v>121</v>
      </c>
      <c r="B4" t="s">
        <v>122</v>
      </c>
      <c r="C4" t="s">
        <v>123</v>
      </c>
      <c r="D4" s="1" t="s">
        <v>33</v>
      </c>
      <c r="E4" s="60">
        <v>45254</v>
      </c>
      <c r="F4" s="61">
        <v>611575.18000000005</v>
      </c>
    </row>
    <row r="5" spans="1:6">
      <c r="A5" s="1" t="s">
        <v>124</v>
      </c>
      <c r="B5" t="s">
        <v>125</v>
      </c>
      <c r="C5" t="s">
        <v>126</v>
      </c>
      <c r="D5" s="1" t="s">
        <v>33</v>
      </c>
      <c r="E5" s="60">
        <v>45176</v>
      </c>
      <c r="F5" s="61">
        <v>18549.400000000001</v>
      </c>
    </row>
    <row r="6" spans="1:6">
      <c r="A6" s="1" t="s">
        <v>127</v>
      </c>
      <c r="B6" t="s">
        <v>128</v>
      </c>
      <c r="C6" t="s">
        <v>129</v>
      </c>
      <c r="D6" s="1" t="s">
        <v>33</v>
      </c>
      <c r="E6" s="60">
        <v>45111</v>
      </c>
      <c r="F6" s="61">
        <v>213998</v>
      </c>
    </row>
    <row r="7" spans="1:6">
      <c r="A7" s="1" t="s">
        <v>130</v>
      </c>
      <c r="B7" t="s">
        <v>131</v>
      </c>
      <c r="C7" t="s">
        <v>132</v>
      </c>
      <c r="D7" s="1" t="s">
        <v>33</v>
      </c>
      <c r="E7" s="60">
        <v>45757</v>
      </c>
      <c r="F7" s="61">
        <v>597292.38</v>
      </c>
    </row>
    <row r="8" spans="1:6">
      <c r="A8" s="1" t="s">
        <v>133</v>
      </c>
      <c r="B8" t="s">
        <v>134</v>
      </c>
      <c r="C8" t="s">
        <v>135</v>
      </c>
      <c r="D8" s="1" t="s">
        <v>33</v>
      </c>
      <c r="E8" s="60">
        <v>46019</v>
      </c>
      <c r="F8" s="61">
        <v>1686945.95</v>
      </c>
    </row>
    <row r="9" spans="1:6">
      <c r="A9" s="1" t="s">
        <v>136</v>
      </c>
      <c r="B9" t="s">
        <v>137</v>
      </c>
      <c r="C9" t="s">
        <v>138</v>
      </c>
      <c r="D9" s="1" t="s">
        <v>33</v>
      </c>
      <c r="E9" s="60">
        <v>46019</v>
      </c>
      <c r="F9" s="61">
        <v>458886.35</v>
      </c>
    </row>
    <row r="10" spans="1:6">
      <c r="A10" s="1" t="s">
        <v>139</v>
      </c>
      <c r="B10" t="s">
        <v>140</v>
      </c>
      <c r="C10" t="s">
        <v>141</v>
      </c>
      <c r="D10" s="1" t="s">
        <v>33</v>
      </c>
      <c r="E10" s="60">
        <v>46023</v>
      </c>
      <c r="F10" s="61">
        <v>115092.55</v>
      </c>
    </row>
    <row r="11" spans="1:6" ht="19.5" customHeight="1">
      <c r="A11" s="62" t="s">
        <v>142</v>
      </c>
      <c r="B11" s="63" t="s">
        <v>134</v>
      </c>
      <c r="C11" s="64" t="s">
        <v>143</v>
      </c>
      <c r="D11" s="62" t="s">
        <v>33</v>
      </c>
      <c r="E11" s="65">
        <v>45201</v>
      </c>
      <c r="F11" s="66">
        <v>532764</v>
      </c>
    </row>
    <row r="12" spans="1:6">
      <c r="A12" s="1" t="s">
        <v>144</v>
      </c>
      <c r="B12" t="s">
        <v>145</v>
      </c>
      <c r="C12" t="s">
        <v>146</v>
      </c>
      <c r="D12" s="1" t="s">
        <v>38</v>
      </c>
      <c r="E12" s="60">
        <v>45487</v>
      </c>
      <c r="F12" s="61">
        <v>210799.65</v>
      </c>
    </row>
    <row r="13" spans="1:6">
      <c r="A13" s="67" t="s">
        <v>147</v>
      </c>
      <c r="B13" t="s">
        <v>148</v>
      </c>
      <c r="C13" t="s">
        <v>149</v>
      </c>
      <c r="D13" s="1" t="s">
        <v>38</v>
      </c>
      <c r="E13" s="60">
        <v>45376</v>
      </c>
      <c r="F13" s="61">
        <v>67701.39</v>
      </c>
    </row>
    <row r="14" spans="1:6">
      <c r="A14" s="1" t="s">
        <v>150</v>
      </c>
      <c r="B14" t="s">
        <v>151</v>
      </c>
      <c r="C14" t="s">
        <v>152</v>
      </c>
      <c r="D14" s="1" t="s">
        <v>38</v>
      </c>
      <c r="E14" s="60">
        <v>46023</v>
      </c>
      <c r="F14" s="61">
        <v>88384.34</v>
      </c>
    </row>
    <row r="15" spans="1:6">
      <c r="A15" s="1" t="s">
        <v>153</v>
      </c>
      <c r="B15" t="s">
        <v>151</v>
      </c>
      <c r="C15" t="s">
        <v>152</v>
      </c>
      <c r="D15" s="1" t="s">
        <v>154</v>
      </c>
      <c r="E15" s="60">
        <v>46024</v>
      </c>
      <c r="F15" s="61">
        <v>70923.460000000006</v>
      </c>
    </row>
    <row r="16" spans="1:6">
      <c r="A16" s="67" t="s">
        <v>155</v>
      </c>
      <c r="B16" t="s">
        <v>148</v>
      </c>
      <c r="C16" t="s">
        <v>149</v>
      </c>
      <c r="D16" s="1" t="s">
        <v>154</v>
      </c>
      <c r="E16" s="60">
        <v>45384</v>
      </c>
      <c r="F16" s="61">
        <v>61464.72</v>
      </c>
    </row>
    <row r="17" spans="1:6">
      <c r="A17" s="67" t="s">
        <v>156</v>
      </c>
      <c r="B17" t="s">
        <v>157</v>
      </c>
      <c r="C17" t="s">
        <v>146</v>
      </c>
      <c r="D17" s="1" t="s">
        <v>154</v>
      </c>
      <c r="E17" s="60">
        <v>45340</v>
      </c>
      <c r="F17" s="61">
        <v>190226.89</v>
      </c>
    </row>
    <row r="18" spans="1:6">
      <c r="A18" s="1" t="s">
        <v>158</v>
      </c>
      <c r="B18" t="s">
        <v>159</v>
      </c>
      <c r="C18" t="s">
        <v>160</v>
      </c>
      <c r="D18" s="1" t="s">
        <v>154</v>
      </c>
      <c r="E18" s="60">
        <v>45787</v>
      </c>
      <c r="F18" s="61">
        <v>137438.42000000001</v>
      </c>
    </row>
    <row r="19" spans="1:6">
      <c r="A19" s="67" t="s">
        <v>161</v>
      </c>
      <c r="B19" t="s">
        <v>148</v>
      </c>
      <c r="C19" t="s">
        <v>149</v>
      </c>
      <c r="D19" s="1" t="s">
        <v>36</v>
      </c>
      <c r="E19" s="60">
        <v>45374</v>
      </c>
      <c r="F19" s="61">
        <v>40558.18</v>
      </c>
    </row>
    <row r="20" spans="1:6">
      <c r="A20" s="1" t="s">
        <v>162</v>
      </c>
      <c r="B20" t="s">
        <v>163</v>
      </c>
      <c r="C20" t="s">
        <v>152</v>
      </c>
      <c r="D20" s="1" t="s">
        <v>36</v>
      </c>
      <c r="E20" s="60">
        <v>46023</v>
      </c>
      <c r="F20" s="61">
        <v>36180.92</v>
      </c>
    </row>
    <row r="21" spans="1:6">
      <c r="A21" s="1" t="s">
        <v>164</v>
      </c>
      <c r="B21" t="s">
        <v>165</v>
      </c>
      <c r="C21" t="s">
        <v>146</v>
      </c>
      <c r="D21" s="1" t="s">
        <v>36</v>
      </c>
      <c r="E21" s="60">
        <v>45465</v>
      </c>
      <c r="F21" s="61">
        <v>103890.74</v>
      </c>
    </row>
    <row r="22" spans="1:6">
      <c r="A22" s="1" t="s">
        <v>166</v>
      </c>
      <c r="B22" t="s">
        <v>159</v>
      </c>
      <c r="C22" t="s">
        <v>160</v>
      </c>
      <c r="D22" s="1" t="s">
        <v>36</v>
      </c>
      <c r="E22" s="60">
        <v>45841</v>
      </c>
      <c r="F22" s="61">
        <v>324636.92</v>
      </c>
    </row>
    <row r="23" spans="1:6">
      <c r="A23" s="1"/>
      <c r="F23" s="61"/>
    </row>
    <row r="24" spans="1:6">
      <c r="A24" s="507" t="s">
        <v>42</v>
      </c>
      <c r="B24" s="507"/>
      <c r="C24" s="507"/>
      <c r="D24" s="507"/>
      <c r="E24" s="507"/>
      <c r="F24" s="68">
        <f>SUM(F4:F23)</f>
        <v>5567309.4399999995</v>
      </c>
    </row>
    <row r="25" spans="1:6">
      <c r="A25" s="1"/>
    </row>
    <row r="26" spans="1:6">
      <c r="A26" s="1"/>
    </row>
    <row r="27" spans="1:6">
      <c r="A27" s="1"/>
    </row>
    <row r="28" spans="1:6">
      <c r="A28" s="1"/>
    </row>
  </sheetData>
  <mergeCells count="2">
    <mergeCell ref="A1:F2"/>
    <mergeCell ref="A24:E2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X995"/>
  <sheetViews>
    <sheetView showGridLines="0" zoomScale="80" zoomScaleNormal="80" workbookViewId="0">
      <pane ySplit="3" topLeftCell="A4" activePane="bottomLeft" state="frozen"/>
      <selection pane="bottomLeft" activeCell="K113" sqref="K113"/>
    </sheetView>
  </sheetViews>
  <sheetFormatPr defaultColWidth="14.42578125" defaultRowHeight="15" customHeight="1"/>
  <cols>
    <col min="1" max="1" width="9.85546875" style="110" customWidth="1"/>
    <col min="2" max="2" width="22.28515625" style="110" customWidth="1"/>
    <col min="3" max="3" width="40.28515625" style="110" customWidth="1"/>
    <col min="4" max="4" width="20.140625" style="110" customWidth="1"/>
    <col min="5" max="5" width="36.28515625" style="110" customWidth="1"/>
    <col min="6" max="6" width="19.5703125" style="110" customWidth="1"/>
    <col min="7" max="7" width="18.85546875" style="110" customWidth="1"/>
    <col min="8" max="8" width="17.42578125" style="110" customWidth="1"/>
    <col min="9" max="9" width="29.42578125" style="110" customWidth="1"/>
    <col min="10" max="10" width="19.140625" style="110" customWidth="1"/>
    <col min="11" max="11" width="31.5703125" style="110" customWidth="1"/>
    <col min="12" max="12" width="47.42578125" style="110" customWidth="1"/>
    <col min="13" max="24" width="8.7109375" style="110" customWidth="1"/>
    <col min="25" max="16384" width="14.42578125" style="110"/>
  </cols>
  <sheetData>
    <row r="1" spans="1:24" ht="27" customHeight="1">
      <c r="A1" s="513" t="s">
        <v>251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</row>
    <row r="2" spans="1:24" ht="15.75" customHeight="1">
      <c r="A2" s="109"/>
      <c r="B2" s="515"/>
      <c r="C2" s="515"/>
      <c r="D2" s="515"/>
      <c r="E2" s="515"/>
      <c r="F2" s="515"/>
      <c r="G2" s="515"/>
      <c r="H2" s="515"/>
      <c r="I2" s="111"/>
      <c r="J2" s="112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</row>
    <row r="3" spans="1:24" ht="81" customHeight="1">
      <c r="A3" s="113" t="s">
        <v>252</v>
      </c>
      <c r="B3" s="114" t="s">
        <v>25</v>
      </c>
      <c r="C3" s="115" t="s">
        <v>26</v>
      </c>
      <c r="D3" s="115" t="s">
        <v>253</v>
      </c>
      <c r="E3" s="115" t="s">
        <v>27</v>
      </c>
      <c r="F3" s="115" t="s">
        <v>254</v>
      </c>
      <c r="G3" s="115" t="s">
        <v>255</v>
      </c>
      <c r="H3" s="115" t="s">
        <v>256</v>
      </c>
      <c r="I3" s="115" t="s">
        <v>257</v>
      </c>
      <c r="J3" s="115" t="s">
        <v>258</v>
      </c>
      <c r="K3" s="116" t="s">
        <v>120</v>
      </c>
      <c r="L3" s="117" t="s">
        <v>178</v>
      </c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</row>
    <row r="4" spans="1:24" ht="39.75" hidden="1" customHeight="1">
      <c r="A4" s="118">
        <v>216397</v>
      </c>
      <c r="B4" s="119" t="s">
        <v>259</v>
      </c>
      <c r="C4" s="120" t="s">
        <v>134</v>
      </c>
      <c r="D4" s="516" t="s">
        <v>260</v>
      </c>
      <c r="E4" s="121" t="s">
        <v>135</v>
      </c>
      <c r="F4" s="122">
        <v>14730.61</v>
      </c>
      <c r="G4" s="123">
        <v>3</v>
      </c>
      <c r="H4" s="122">
        <f t="shared" ref="H4:H5" si="0">F4*G4</f>
        <v>44191.83</v>
      </c>
      <c r="I4" s="118" t="s">
        <v>261</v>
      </c>
      <c r="J4" s="124">
        <f>37753.64+175569.73+5759.54+3200</f>
        <v>222282.91</v>
      </c>
      <c r="K4" s="125"/>
      <c r="L4" s="126" t="s">
        <v>262</v>
      </c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</row>
    <row r="5" spans="1:24" ht="39.75" hidden="1" customHeight="1">
      <c r="A5" s="118">
        <v>121394</v>
      </c>
      <c r="B5" s="119" t="s">
        <v>124</v>
      </c>
      <c r="C5" s="120" t="s">
        <v>125</v>
      </c>
      <c r="D5" s="511"/>
      <c r="E5" s="121" t="s">
        <v>126</v>
      </c>
      <c r="F5" s="122">
        <f>2552.41*2</f>
        <v>5104.82</v>
      </c>
      <c r="G5" s="123">
        <v>5</v>
      </c>
      <c r="H5" s="122">
        <f t="shared" si="0"/>
        <v>25524.1</v>
      </c>
      <c r="I5" s="118" t="s">
        <v>263</v>
      </c>
      <c r="J5" s="127">
        <v>6974.7</v>
      </c>
      <c r="K5" s="128">
        <f>IF(J5&gt;H5,"",H5-J5)*0</f>
        <v>0</v>
      </c>
      <c r="L5" s="12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</row>
    <row r="6" spans="1:24" ht="39.75" hidden="1" customHeight="1">
      <c r="A6" s="118">
        <v>216242</v>
      </c>
      <c r="B6" s="119" t="s">
        <v>264</v>
      </c>
      <c r="C6" s="120" t="s">
        <v>125</v>
      </c>
      <c r="D6" s="511"/>
      <c r="E6" s="121" t="s">
        <v>265</v>
      </c>
      <c r="F6" s="122" t="s">
        <v>266</v>
      </c>
      <c r="G6" s="123">
        <v>4</v>
      </c>
      <c r="H6" s="122">
        <v>166541.76000000001</v>
      </c>
      <c r="I6" s="118" t="s">
        <v>267</v>
      </c>
      <c r="J6" s="127" t="s">
        <v>268</v>
      </c>
      <c r="K6" s="128">
        <v>0</v>
      </c>
      <c r="L6" s="12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</row>
    <row r="7" spans="1:24" ht="39.75" hidden="1" customHeight="1">
      <c r="A7" s="118">
        <v>99006</v>
      </c>
      <c r="B7" s="130">
        <v>44593</v>
      </c>
      <c r="C7" s="120" t="s">
        <v>269</v>
      </c>
      <c r="D7" s="511"/>
      <c r="E7" s="121" t="s">
        <v>270</v>
      </c>
      <c r="F7" s="122">
        <f>65797.68+(16449.42*3)+24227.03</f>
        <v>139372.96999999997</v>
      </c>
      <c r="G7" s="123">
        <v>5</v>
      </c>
      <c r="H7" s="122">
        <f t="shared" ref="H7:H10" si="1">F7*G7</f>
        <v>696864.84999999986</v>
      </c>
      <c r="I7" s="118" t="s">
        <v>271</v>
      </c>
      <c r="J7" s="127">
        <f>483877.08+298430.61</f>
        <v>782307.69</v>
      </c>
      <c r="K7" s="128">
        <v>0</v>
      </c>
      <c r="L7" s="12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</row>
    <row r="8" spans="1:24" ht="39.75" hidden="1" customHeight="1">
      <c r="A8" s="118">
        <v>96947</v>
      </c>
      <c r="B8" s="119" t="s">
        <v>272</v>
      </c>
      <c r="C8" s="120" t="s">
        <v>273</v>
      </c>
      <c r="D8" s="511"/>
      <c r="E8" s="121" t="s">
        <v>274</v>
      </c>
      <c r="F8" s="122">
        <v>2986.65</v>
      </c>
      <c r="G8" s="123">
        <v>5</v>
      </c>
      <c r="H8" s="122">
        <f t="shared" si="1"/>
        <v>14933.25</v>
      </c>
      <c r="I8" s="118" t="s">
        <v>275</v>
      </c>
      <c r="J8" s="127">
        <v>14933.25</v>
      </c>
      <c r="K8" s="128">
        <f t="shared" ref="K8:K30" si="2">IF(J8&gt;H8,"",H8-J8)</f>
        <v>0</v>
      </c>
      <c r="L8" s="12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</row>
    <row r="9" spans="1:24" ht="39.75" hidden="1" customHeight="1">
      <c r="A9" s="118">
        <v>216397</v>
      </c>
      <c r="B9" s="119" t="s">
        <v>133</v>
      </c>
      <c r="C9" s="120" t="s">
        <v>134</v>
      </c>
      <c r="D9" s="511"/>
      <c r="E9" s="121" t="s">
        <v>135</v>
      </c>
      <c r="F9" s="122">
        <v>426120.89</v>
      </c>
      <c r="G9" s="123">
        <v>5</v>
      </c>
      <c r="H9" s="122">
        <f t="shared" si="1"/>
        <v>2130604.4500000002</v>
      </c>
      <c r="I9" s="118" t="s">
        <v>276</v>
      </c>
      <c r="J9" s="127">
        <v>17537.61</v>
      </c>
      <c r="K9" s="128">
        <f>IF(J9&gt;H9,"",H9-J9)*0</f>
        <v>0</v>
      </c>
      <c r="L9" s="12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</row>
    <row r="10" spans="1:24" ht="39.75" hidden="1" customHeight="1">
      <c r="A10" s="118">
        <v>216243</v>
      </c>
      <c r="B10" s="119" t="s">
        <v>136</v>
      </c>
      <c r="C10" s="120" t="s">
        <v>137</v>
      </c>
      <c r="D10" s="511"/>
      <c r="E10" s="121" t="s">
        <v>138</v>
      </c>
      <c r="F10" s="122">
        <v>115785.8</v>
      </c>
      <c r="G10" s="123">
        <v>5</v>
      </c>
      <c r="H10" s="122">
        <f t="shared" si="1"/>
        <v>578929</v>
      </c>
      <c r="I10" s="118" t="s">
        <v>277</v>
      </c>
      <c r="J10" s="127">
        <v>4256.8500000000004</v>
      </c>
      <c r="K10" s="128">
        <f>IF(J10&gt;H10,"",H10-J10)*0</f>
        <v>0</v>
      </c>
      <c r="L10" s="12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</row>
    <row r="11" spans="1:24" ht="39.75" hidden="1" customHeight="1">
      <c r="A11" s="118">
        <v>278610</v>
      </c>
      <c r="B11" s="119" t="s">
        <v>121</v>
      </c>
      <c r="C11" s="120" t="s">
        <v>122</v>
      </c>
      <c r="D11" s="511"/>
      <c r="E11" s="120" t="s">
        <v>123</v>
      </c>
      <c r="F11" s="122">
        <v>256536.85</v>
      </c>
      <c r="G11" s="123">
        <v>4</v>
      </c>
      <c r="H11" s="122">
        <v>769610.55</v>
      </c>
      <c r="I11" s="118" t="s">
        <v>278</v>
      </c>
      <c r="J11" s="127">
        <v>158035.37</v>
      </c>
      <c r="K11" s="128">
        <f>IF(J11&gt;H11,"",H11-J11)*0</f>
        <v>0</v>
      </c>
      <c r="L11" s="12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</row>
    <row r="12" spans="1:24" ht="39.75" hidden="1" customHeight="1">
      <c r="A12" s="118">
        <v>216397</v>
      </c>
      <c r="B12" s="119" t="s">
        <v>130</v>
      </c>
      <c r="C12" s="120" t="s">
        <v>131</v>
      </c>
      <c r="D12" s="511"/>
      <c r="E12" s="120" t="s">
        <v>132</v>
      </c>
      <c r="F12" s="122">
        <v>204698.06</v>
      </c>
      <c r="G12" s="123">
        <v>5</v>
      </c>
      <c r="H12" s="122">
        <f>5*190506.49</f>
        <v>952532.45</v>
      </c>
      <c r="I12" s="118" t="s">
        <v>279</v>
      </c>
      <c r="J12" s="122">
        <v>355240.07</v>
      </c>
      <c r="K12" s="128">
        <f>IF(J12&gt;H12,"",H12-J12)*0</f>
        <v>0</v>
      </c>
      <c r="L12" s="129" t="e">
        <f>IF(K12&gt;0,"",J12-#REF!)</f>
        <v>#REF!</v>
      </c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</row>
    <row r="13" spans="1:24" ht="39.75" hidden="1" customHeight="1">
      <c r="A13" s="118">
        <v>278610</v>
      </c>
      <c r="B13" s="131" t="s">
        <v>139</v>
      </c>
      <c r="C13" s="132" t="s">
        <v>140</v>
      </c>
      <c r="D13" s="511"/>
      <c r="E13" s="132" t="s">
        <v>141</v>
      </c>
      <c r="F13" s="133">
        <v>57649.61</v>
      </c>
      <c r="G13" s="123">
        <v>4</v>
      </c>
      <c r="H13" s="122">
        <v>230598.44</v>
      </c>
      <c r="I13" s="118" t="s">
        <v>280</v>
      </c>
      <c r="J13" s="127">
        <v>115505.89</v>
      </c>
      <c r="K13" s="128">
        <f>IF(J13&gt;H13,"",H13-J13)*0</f>
        <v>0</v>
      </c>
      <c r="L13" s="12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</row>
    <row r="14" spans="1:24" ht="39.75" hidden="1" customHeight="1">
      <c r="A14" s="118">
        <v>216369</v>
      </c>
      <c r="B14" s="131" t="s">
        <v>281</v>
      </c>
      <c r="C14" s="132" t="s">
        <v>125</v>
      </c>
      <c r="D14" s="511"/>
      <c r="E14" s="132" t="s">
        <v>282</v>
      </c>
      <c r="F14" s="122">
        <v>2334.5300000000002</v>
      </c>
      <c r="G14" s="123">
        <v>4</v>
      </c>
      <c r="H14" s="122">
        <v>9338.1200000000008</v>
      </c>
      <c r="I14" s="118" t="s">
        <v>283</v>
      </c>
      <c r="J14" s="127">
        <v>12570.22</v>
      </c>
      <c r="K14" s="128" t="str">
        <f t="shared" si="2"/>
        <v/>
      </c>
      <c r="L14" s="12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</row>
    <row r="15" spans="1:24" ht="39.75" hidden="1" customHeight="1">
      <c r="A15" s="118">
        <v>96939</v>
      </c>
      <c r="B15" s="119" t="s">
        <v>127</v>
      </c>
      <c r="C15" s="120" t="s">
        <v>128</v>
      </c>
      <c r="D15" s="511"/>
      <c r="E15" s="121" t="s">
        <v>129</v>
      </c>
      <c r="F15" s="122">
        <v>36985.32</v>
      </c>
      <c r="G15" s="123">
        <v>7</v>
      </c>
      <c r="H15" s="122">
        <v>258897.24</v>
      </c>
      <c r="I15" s="118" t="s">
        <v>284</v>
      </c>
      <c r="J15" s="127">
        <v>44899.24</v>
      </c>
      <c r="K15" s="128">
        <f>IF(J15&gt;H15,"",H15-J15)*0</f>
        <v>0</v>
      </c>
      <c r="L15" s="12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</row>
    <row r="16" spans="1:24" ht="69" hidden="1" customHeight="1">
      <c r="A16" s="118"/>
      <c r="B16" s="119" t="s">
        <v>142</v>
      </c>
      <c r="C16" s="120" t="s">
        <v>134</v>
      </c>
      <c r="D16" s="511"/>
      <c r="E16" s="120" t="s">
        <v>143</v>
      </c>
      <c r="F16" s="122">
        <v>74033.27</v>
      </c>
      <c r="G16" s="123">
        <v>3</v>
      </c>
      <c r="H16" s="122">
        <f t="shared" ref="H16:H25" si="3">F16*G16</f>
        <v>222099.81</v>
      </c>
      <c r="I16" s="134"/>
      <c r="J16" s="122">
        <v>0</v>
      </c>
      <c r="K16" s="128">
        <f>IF(J16&gt;H16,"",H16-J16)*0</f>
        <v>0</v>
      </c>
      <c r="L16" s="135" t="s">
        <v>285</v>
      </c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</row>
    <row r="17" spans="1:24" ht="39.75" hidden="1" customHeight="1">
      <c r="A17" s="118">
        <v>96948</v>
      </c>
      <c r="B17" s="119" t="s">
        <v>286</v>
      </c>
      <c r="C17" s="120" t="s">
        <v>287</v>
      </c>
      <c r="D17" s="509"/>
      <c r="E17" s="120" t="s">
        <v>288</v>
      </c>
      <c r="F17" s="122">
        <v>35714.400000000001</v>
      </c>
      <c r="G17" s="123">
        <v>2</v>
      </c>
      <c r="H17" s="122">
        <f t="shared" si="3"/>
        <v>71428.800000000003</v>
      </c>
      <c r="I17" s="118" t="s">
        <v>289</v>
      </c>
      <c r="J17" s="122">
        <v>76208.759999999995</v>
      </c>
      <c r="K17" s="128" t="str">
        <f t="shared" si="2"/>
        <v/>
      </c>
      <c r="L17" s="12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</row>
    <row r="18" spans="1:24" ht="39.75" customHeight="1">
      <c r="A18" s="118">
        <v>121394</v>
      </c>
      <c r="B18" s="130">
        <v>44866</v>
      </c>
      <c r="C18" s="120" t="s">
        <v>290</v>
      </c>
      <c r="D18" s="510" t="s">
        <v>291</v>
      </c>
      <c r="E18" s="120" t="s">
        <v>292</v>
      </c>
      <c r="F18" s="122">
        <v>2000</v>
      </c>
      <c r="G18" s="123">
        <v>3</v>
      </c>
      <c r="H18" s="122">
        <f t="shared" si="3"/>
        <v>6000</v>
      </c>
      <c r="I18" s="118" t="s">
        <v>293</v>
      </c>
      <c r="J18" s="127">
        <v>12238.87</v>
      </c>
      <c r="K18" s="128" t="str">
        <f t="shared" si="2"/>
        <v/>
      </c>
      <c r="L18" s="136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</row>
    <row r="19" spans="1:24" ht="39.75" customHeight="1">
      <c r="A19" s="118">
        <v>121394</v>
      </c>
      <c r="B19" s="130">
        <v>44896</v>
      </c>
      <c r="C19" s="120" t="s">
        <v>290</v>
      </c>
      <c r="D19" s="511"/>
      <c r="E19" s="120" t="s">
        <v>294</v>
      </c>
      <c r="F19" s="122">
        <v>19000</v>
      </c>
      <c r="G19" s="123">
        <v>3</v>
      </c>
      <c r="H19" s="122">
        <f t="shared" si="3"/>
        <v>57000</v>
      </c>
      <c r="I19" s="118" t="s">
        <v>295</v>
      </c>
      <c r="J19" s="122">
        <v>65806.12</v>
      </c>
      <c r="K19" s="128" t="str">
        <f t="shared" si="2"/>
        <v/>
      </c>
      <c r="L19" s="137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</row>
    <row r="20" spans="1:24" ht="39.75" customHeight="1">
      <c r="A20" s="118">
        <v>121394</v>
      </c>
      <c r="B20" s="119" t="s">
        <v>296</v>
      </c>
      <c r="C20" s="120" t="s">
        <v>290</v>
      </c>
      <c r="D20" s="511"/>
      <c r="E20" s="120" t="s">
        <v>297</v>
      </c>
      <c r="F20" s="122">
        <v>2000</v>
      </c>
      <c r="G20" s="123">
        <v>4</v>
      </c>
      <c r="H20" s="122">
        <f t="shared" si="3"/>
        <v>8000</v>
      </c>
      <c r="I20" s="118" t="s">
        <v>298</v>
      </c>
      <c r="J20" s="127">
        <v>15346.32</v>
      </c>
      <c r="K20" s="128" t="str">
        <f t="shared" si="2"/>
        <v/>
      </c>
      <c r="L20" s="138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</row>
    <row r="21" spans="1:24" ht="39.75" customHeight="1">
      <c r="A21" s="118">
        <v>121394</v>
      </c>
      <c r="B21" s="119" t="s">
        <v>299</v>
      </c>
      <c r="C21" s="120" t="s">
        <v>290</v>
      </c>
      <c r="D21" s="511"/>
      <c r="E21" s="120" t="s">
        <v>300</v>
      </c>
      <c r="F21" s="122">
        <v>70000</v>
      </c>
      <c r="G21" s="123">
        <v>5</v>
      </c>
      <c r="H21" s="122">
        <f t="shared" si="3"/>
        <v>350000</v>
      </c>
      <c r="I21" s="118" t="s">
        <v>301</v>
      </c>
      <c r="J21" s="127">
        <v>28927.27</v>
      </c>
      <c r="K21" s="128">
        <f t="shared" si="2"/>
        <v>321072.73</v>
      </c>
      <c r="L21" s="13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</row>
    <row r="22" spans="1:24" ht="39.75" customHeight="1">
      <c r="A22" s="118">
        <v>121394</v>
      </c>
      <c r="B22" s="119" t="s">
        <v>302</v>
      </c>
      <c r="C22" s="120" t="s">
        <v>290</v>
      </c>
      <c r="D22" s="511"/>
      <c r="E22" s="120" t="s">
        <v>303</v>
      </c>
      <c r="F22" s="122">
        <v>2500</v>
      </c>
      <c r="G22" s="123">
        <v>3</v>
      </c>
      <c r="H22" s="122">
        <f t="shared" si="3"/>
        <v>7500</v>
      </c>
      <c r="I22" s="118" t="s">
        <v>304</v>
      </c>
      <c r="J22" s="127">
        <f>(21832.69+19198.74)</f>
        <v>41031.43</v>
      </c>
      <c r="K22" s="128" t="str">
        <f t="shared" si="2"/>
        <v/>
      </c>
      <c r="L22" s="138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</row>
    <row r="23" spans="1:24" ht="39.75" customHeight="1">
      <c r="A23" s="118">
        <v>121394</v>
      </c>
      <c r="B23" s="119" t="s">
        <v>305</v>
      </c>
      <c r="C23" s="120" t="s">
        <v>290</v>
      </c>
      <c r="D23" s="511"/>
      <c r="E23" s="120" t="s">
        <v>306</v>
      </c>
      <c r="F23" s="122">
        <v>185000</v>
      </c>
      <c r="G23" s="123">
        <v>3</v>
      </c>
      <c r="H23" s="122">
        <f t="shared" si="3"/>
        <v>555000</v>
      </c>
      <c r="I23" s="118" t="s">
        <v>307</v>
      </c>
      <c r="J23" s="127">
        <v>0</v>
      </c>
      <c r="K23" s="128">
        <f t="shared" si="2"/>
        <v>555000</v>
      </c>
      <c r="L23" s="12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</row>
    <row r="24" spans="1:24" ht="39.75" customHeight="1">
      <c r="A24" s="118">
        <v>121394</v>
      </c>
      <c r="B24" s="140" t="s">
        <v>308</v>
      </c>
      <c r="C24" s="120" t="s">
        <v>309</v>
      </c>
      <c r="D24" s="511"/>
      <c r="E24" s="120" t="s">
        <v>310</v>
      </c>
      <c r="F24" s="122">
        <v>250</v>
      </c>
      <c r="G24" s="123">
        <v>4</v>
      </c>
      <c r="H24" s="122">
        <f t="shared" si="3"/>
        <v>1000</v>
      </c>
      <c r="I24" s="118" t="s">
        <v>311</v>
      </c>
      <c r="J24" s="141">
        <v>1560.6</v>
      </c>
      <c r="K24" s="128" t="str">
        <f t="shared" si="2"/>
        <v/>
      </c>
      <c r="L24" s="12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</row>
    <row r="25" spans="1:24" ht="39.75" customHeight="1">
      <c r="A25" s="118">
        <v>121394</v>
      </c>
      <c r="B25" s="119" t="s">
        <v>312</v>
      </c>
      <c r="C25" s="142" t="s">
        <v>309</v>
      </c>
      <c r="D25" s="509"/>
      <c r="E25" s="120" t="s">
        <v>313</v>
      </c>
      <c r="F25" s="122">
        <v>85</v>
      </c>
      <c r="G25" s="123">
        <v>7</v>
      </c>
      <c r="H25" s="122">
        <f t="shared" si="3"/>
        <v>595</v>
      </c>
      <c r="I25" s="118" t="s">
        <v>314</v>
      </c>
      <c r="J25" s="127">
        <v>791.73</v>
      </c>
      <c r="K25" s="128" t="str">
        <f t="shared" si="2"/>
        <v/>
      </c>
      <c r="L25" s="12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</row>
    <row r="26" spans="1:24" ht="39.75" customHeight="1">
      <c r="A26" s="118">
        <v>121394</v>
      </c>
      <c r="B26" s="130">
        <v>43952</v>
      </c>
      <c r="C26" s="120" t="s">
        <v>315</v>
      </c>
      <c r="D26" s="517" t="s">
        <v>316</v>
      </c>
      <c r="E26" s="121" t="s">
        <v>317</v>
      </c>
      <c r="F26" s="122">
        <v>200</v>
      </c>
      <c r="G26" s="123">
        <v>9</v>
      </c>
      <c r="H26" s="122"/>
      <c r="I26" s="118" t="s">
        <v>318</v>
      </c>
      <c r="J26" s="127">
        <v>3839.87</v>
      </c>
      <c r="K26" s="128" t="str">
        <f t="shared" si="2"/>
        <v/>
      </c>
      <c r="L26" s="12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</row>
    <row r="27" spans="1:24" ht="39.75" customHeight="1">
      <c r="A27" s="118">
        <v>121394</v>
      </c>
      <c r="B27" s="119" t="s">
        <v>319</v>
      </c>
      <c r="C27" s="120" t="s">
        <v>320</v>
      </c>
      <c r="D27" s="511"/>
      <c r="E27" s="121" t="s">
        <v>321</v>
      </c>
      <c r="F27" s="122">
        <v>7815.78</v>
      </c>
      <c r="G27" s="123">
        <v>9</v>
      </c>
      <c r="H27" s="122">
        <v>70342.02</v>
      </c>
      <c r="I27" s="118" t="s">
        <v>322</v>
      </c>
      <c r="J27" s="127">
        <v>69353.84</v>
      </c>
      <c r="K27" s="128">
        <f t="shared" si="2"/>
        <v>988.18000000000757</v>
      </c>
      <c r="L27" s="12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</row>
    <row r="28" spans="1:24" ht="39.75" customHeight="1">
      <c r="A28" s="143">
        <v>216385</v>
      </c>
      <c r="B28" s="130">
        <v>44743</v>
      </c>
      <c r="C28" s="142" t="s">
        <v>323</v>
      </c>
      <c r="D28" s="511"/>
      <c r="E28" s="120" t="s">
        <v>324</v>
      </c>
      <c r="F28" s="122">
        <v>1550.57</v>
      </c>
      <c r="G28" s="123">
        <v>7</v>
      </c>
      <c r="H28" s="122">
        <v>10853.99</v>
      </c>
      <c r="I28" s="118" t="s">
        <v>325</v>
      </c>
      <c r="J28" s="127">
        <v>10853.99</v>
      </c>
      <c r="K28" s="128">
        <f t="shared" si="2"/>
        <v>0</v>
      </c>
      <c r="L28" s="12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</row>
    <row r="29" spans="1:24" ht="39.75" customHeight="1">
      <c r="A29" s="143">
        <v>216385</v>
      </c>
      <c r="B29" s="119" t="s">
        <v>326</v>
      </c>
      <c r="C29" s="142" t="s">
        <v>327</v>
      </c>
      <c r="D29" s="511"/>
      <c r="E29" s="120" t="s">
        <v>328</v>
      </c>
      <c r="F29" s="122">
        <v>1000</v>
      </c>
      <c r="G29" s="123">
        <v>3</v>
      </c>
      <c r="H29" s="122">
        <f>G29*F29</f>
        <v>3000</v>
      </c>
      <c r="I29" s="118" t="s">
        <v>329</v>
      </c>
      <c r="J29" s="127">
        <v>3000</v>
      </c>
      <c r="K29" s="128">
        <f t="shared" si="2"/>
        <v>0</v>
      </c>
      <c r="L29" s="12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</row>
    <row r="30" spans="1:24" ht="39.75" customHeight="1">
      <c r="A30" s="143">
        <v>216385</v>
      </c>
      <c r="B30" s="119" t="s">
        <v>330</v>
      </c>
      <c r="C30" s="142" t="s">
        <v>331</v>
      </c>
      <c r="D30" s="509"/>
      <c r="E30" s="120" t="s">
        <v>332</v>
      </c>
      <c r="F30" s="122">
        <v>4141.6000000000004</v>
      </c>
      <c r="G30" s="123">
        <v>8</v>
      </c>
      <c r="H30" s="122">
        <v>33132.800000000003</v>
      </c>
      <c r="I30" s="118" t="s">
        <v>333</v>
      </c>
      <c r="J30" s="127">
        <v>41416</v>
      </c>
      <c r="K30" s="128" t="str">
        <f t="shared" si="2"/>
        <v/>
      </c>
      <c r="L30" s="12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</row>
    <row r="31" spans="1:24" ht="39.75" customHeight="1">
      <c r="A31" s="118">
        <v>99006</v>
      </c>
      <c r="B31" s="119" t="s">
        <v>334</v>
      </c>
      <c r="C31" s="120" t="s">
        <v>335</v>
      </c>
      <c r="D31" s="510" t="s">
        <v>336</v>
      </c>
      <c r="E31" s="120" t="s">
        <v>336</v>
      </c>
      <c r="F31" s="144">
        <v>1923.01</v>
      </c>
      <c r="G31" s="145">
        <v>1</v>
      </c>
      <c r="H31" s="146">
        <f t="shared" ref="H31:H32" si="4">F31*G31</f>
        <v>1923.01</v>
      </c>
      <c r="I31" s="147" t="s">
        <v>337</v>
      </c>
      <c r="J31" s="124">
        <f>6329.65+9670.35</f>
        <v>16000</v>
      </c>
      <c r="K31" s="128">
        <v>1923.01</v>
      </c>
      <c r="L31" s="148" t="s">
        <v>338</v>
      </c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</row>
    <row r="32" spans="1:24" ht="39.75" customHeight="1">
      <c r="A32" s="118">
        <v>99006</v>
      </c>
      <c r="B32" s="119" t="s">
        <v>339</v>
      </c>
      <c r="C32" s="120" t="s">
        <v>335</v>
      </c>
      <c r="D32" s="511"/>
      <c r="E32" s="120" t="s">
        <v>336</v>
      </c>
      <c r="F32" s="122">
        <v>7000</v>
      </c>
      <c r="G32" s="123">
        <v>1</v>
      </c>
      <c r="H32" s="146">
        <f t="shared" si="4"/>
        <v>7000</v>
      </c>
      <c r="I32" s="149" t="s">
        <v>340</v>
      </c>
      <c r="J32" s="124">
        <f>9000+9000+52</f>
        <v>18052</v>
      </c>
      <c r="K32" s="128">
        <v>7000</v>
      </c>
      <c r="L32" s="148" t="s">
        <v>338</v>
      </c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</row>
    <row r="33" spans="1:24" ht="39.75" customHeight="1">
      <c r="A33" s="118">
        <v>99006</v>
      </c>
      <c r="B33" s="119" t="s">
        <v>341</v>
      </c>
      <c r="C33" s="120" t="s">
        <v>335</v>
      </c>
      <c r="D33" s="509"/>
      <c r="E33" s="120" t="s">
        <v>336</v>
      </c>
      <c r="F33" s="122">
        <v>20325.490000000002</v>
      </c>
      <c r="G33" s="123">
        <v>1</v>
      </c>
      <c r="H33" s="122">
        <v>20325.490000000002</v>
      </c>
      <c r="I33" s="149" t="s">
        <v>342</v>
      </c>
      <c r="J33" s="127">
        <f>26749.19+27197.06+20325.49</f>
        <v>74271.740000000005</v>
      </c>
      <c r="K33" s="150"/>
      <c r="L33" s="151" t="s">
        <v>343</v>
      </c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</row>
    <row r="34" spans="1:24" ht="75" customHeight="1">
      <c r="A34" s="118">
        <v>99006</v>
      </c>
      <c r="B34" s="130">
        <v>44652</v>
      </c>
      <c r="C34" s="120" t="s">
        <v>344</v>
      </c>
      <c r="D34" s="508" t="s">
        <v>345</v>
      </c>
      <c r="E34" s="120" t="s">
        <v>346</v>
      </c>
      <c r="F34" s="122">
        <v>118406.74</v>
      </c>
      <c r="G34" s="123">
        <v>4</v>
      </c>
      <c r="H34" s="122">
        <f>G34*74014.82</f>
        <v>296059.28000000003</v>
      </c>
      <c r="I34" s="149" t="s">
        <v>347</v>
      </c>
      <c r="J34" s="127">
        <v>343019.79</v>
      </c>
      <c r="K34" s="128" t="str">
        <f t="shared" ref="K34:K46" si="5">IF(J34&gt;H34,"",H34-J34)</f>
        <v/>
      </c>
      <c r="L34" s="12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</row>
    <row r="35" spans="1:24" ht="39.75" customHeight="1">
      <c r="A35" s="118">
        <v>99006</v>
      </c>
      <c r="B35" s="152" t="s">
        <v>348</v>
      </c>
      <c r="C35" s="120" t="s">
        <v>349</v>
      </c>
      <c r="D35" s="511"/>
      <c r="E35" s="120" t="s">
        <v>350</v>
      </c>
      <c r="F35" s="122">
        <v>111304</v>
      </c>
      <c r="G35" s="123">
        <v>4</v>
      </c>
      <c r="H35" s="127">
        <f>75020.54*4</f>
        <v>300082.15999999997</v>
      </c>
      <c r="I35" s="149" t="s">
        <v>351</v>
      </c>
      <c r="J35" s="127">
        <v>219365.25</v>
      </c>
      <c r="K35" s="128">
        <f t="shared" si="5"/>
        <v>80716.909999999974</v>
      </c>
      <c r="L35" s="12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</row>
    <row r="36" spans="1:24" ht="39.75" customHeight="1">
      <c r="A36" s="118">
        <v>99006</v>
      </c>
      <c r="B36" s="152" t="s">
        <v>352</v>
      </c>
      <c r="C36" s="120" t="s">
        <v>353</v>
      </c>
      <c r="D36" s="509"/>
      <c r="E36" s="132" t="s">
        <v>354</v>
      </c>
      <c r="F36" s="122">
        <v>119850.41</v>
      </c>
      <c r="G36" s="123">
        <v>4</v>
      </c>
      <c r="H36" s="122">
        <f>G36*84288.28</f>
        <v>337153.12</v>
      </c>
      <c r="I36" s="149" t="s">
        <v>355</v>
      </c>
      <c r="J36" s="127">
        <v>193768.19</v>
      </c>
      <c r="K36" s="128">
        <f t="shared" si="5"/>
        <v>143384.93</v>
      </c>
      <c r="L36" s="12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</row>
    <row r="37" spans="1:24" ht="39.75" customHeight="1">
      <c r="A37" s="118">
        <v>216397</v>
      </c>
      <c r="B37" s="130">
        <v>43160</v>
      </c>
      <c r="C37" s="120" t="s">
        <v>356</v>
      </c>
      <c r="D37" s="510" t="s">
        <v>357</v>
      </c>
      <c r="E37" s="120" t="s">
        <v>358</v>
      </c>
      <c r="F37" s="122">
        <v>7799.47</v>
      </c>
      <c r="G37" s="123">
        <v>4</v>
      </c>
      <c r="H37" s="122">
        <f>7799.47*G37</f>
        <v>31197.88</v>
      </c>
      <c r="I37" s="149" t="s">
        <v>359</v>
      </c>
      <c r="J37" s="127">
        <f>1735.26+31462.27</f>
        <v>33197.53</v>
      </c>
      <c r="K37" s="128" t="str">
        <f t="shared" si="5"/>
        <v/>
      </c>
      <c r="L37" s="12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</row>
    <row r="38" spans="1:24" ht="39.75" customHeight="1">
      <c r="A38" s="118">
        <v>216397</v>
      </c>
      <c r="B38" s="130">
        <v>43160</v>
      </c>
      <c r="C38" s="120" t="s">
        <v>360</v>
      </c>
      <c r="D38" s="511"/>
      <c r="E38" s="120" t="s">
        <v>361</v>
      </c>
      <c r="F38" s="122">
        <v>0</v>
      </c>
      <c r="G38" s="123">
        <v>4</v>
      </c>
      <c r="H38" s="122">
        <v>10000</v>
      </c>
      <c r="I38" s="149" t="s">
        <v>362</v>
      </c>
      <c r="J38" s="127">
        <v>26430.09</v>
      </c>
      <c r="K38" s="128" t="str">
        <f t="shared" si="5"/>
        <v/>
      </c>
      <c r="L38" s="12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</row>
    <row r="39" spans="1:24" ht="39.75" customHeight="1">
      <c r="A39" s="118">
        <v>216397</v>
      </c>
      <c r="B39" s="119" t="s">
        <v>363</v>
      </c>
      <c r="C39" s="120" t="s">
        <v>364</v>
      </c>
      <c r="D39" s="511"/>
      <c r="E39" s="120" t="s">
        <v>365</v>
      </c>
      <c r="F39" s="122">
        <v>40824.58</v>
      </c>
      <c r="G39" s="123">
        <v>2</v>
      </c>
      <c r="H39" s="122">
        <f>30211.84*G39</f>
        <v>60423.68</v>
      </c>
      <c r="I39" s="149" t="s">
        <v>366</v>
      </c>
      <c r="J39" s="127">
        <v>81.650000000000006</v>
      </c>
      <c r="K39" s="128">
        <f t="shared" si="5"/>
        <v>60342.03</v>
      </c>
      <c r="L39" s="12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</row>
    <row r="40" spans="1:24" ht="45" customHeight="1">
      <c r="A40" s="118">
        <v>216385</v>
      </c>
      <c r="B40" s="119" t="s">
        <v>367</v>
      </c>
      <c r="C40" s="120" t="s">
        <v>368</v>
      </c>
      <c r="D40" s="511"/>
      <c r="E40" s="120" t="s">
        <v>369</v>
      </c>
      <c r="F40" s="122">
        <v>10405.69</v>
      </c>
      <c r="G40" s="123">
        <v>4</v>
      </c>
      <c r="H40" s="122">
        <f t="shared" ref="H40:H41" si="6">15522.53*G40</f>
        <v>62090.12</v>
      </c>
      <c r="I40" s="149" t="s">
        <v>370</v>
      </c>
      <c r="J40" s="127">
        <v>55597.78</v>
      </c>
      <c r="K40" s="128">
        <f t="shared" si="5"/>
        <v>6492.3400000000038</v>
      </c>
      <c r="L40" s="12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</row>
    <row r="41" spans="1:24" ht="39.75" customHeight="1">
      <c r="A41" s="118"/>
      <c r="B41" s="130">
        <v>44562</v>
      </c>
      <c r="C41" s="120" t="s">
        <v>371</v>
      </c>
      <c r="D41" s="511"/>
      <c r="E41" s="120" t="s">
        <v>372</v>
      </c>
      <c r="F41" s="122">
        <v>0</v>
      </c>
      <c r="G41" s="123">
        <v>0</v>
      </c>
      <c r="H41" s="122">
        <f t="shared" si="6"/>
        <v>0</v>
      </c>
      <c r="I41" s="149" t="s">
        <v>373</v>
      </c>
      <c r="J41" s="127">
        <v>17325</v>
      </c>
      <c r="K41" s="128" t="str">
        <f t="shared" si="5"/>
        <v/>
      </c>
      <c r="L41" s="12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</row>
    <row r="42" spans="1:24" ht="39.75" customHeight="1">
      <c r="A42" s="118">
        <v>216390</v>
      </c>
      <c r="B42" s="119" t="s">
        <v>374</v>
      </c>
      <c r="C42" s="120" t="s">
        <v>375</v>
      </c>
      <c r="D42" s="511"/>
      <c r="E42" s="120" t="s">
        <v>376</v>
      </c>
      <c r="F42" s="122">
        <v>2302.9299999999998</v>
      </c>
      <c r="G42" s="123">
        <v>4</v>
      </c>
      <c r="H42" s="122">
        <v>9211.7199999999993</v>
      </c>
      <c r="I42" s="118" t="s">
        <v>377</v>
      </c>
      <c r="J42" s="127">
        <v>0</v>
      </c>
      <c r="K42" s="128">
        <f t="shared" si="5"/>
        <v>9211.7199999999993</v>
      </c>
      <c r="L42" s="12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</row>
    <row r="43" spans="1:24" ht="39.75" customHeight="1">
      <c r="A43" s="118">
        <v>216397</v>
      </c>
      <c r="B43" s="119" t="s">
        <v>378</v>
      </c>
      <c r="C43" s="142" t="s">
        <v>379</v>
      </c>
      <c r="D43" s="511"/>
      <c r="E43" s="120" t="s">
        <v>380</v>
      </c>
      <c r="F43" s="122">
        <v>120054.39999999999</v>
      </c>
      <c r="G43" s="123">
        <v>1</v>
      </c>
      <c r="H43" s="122">
        <v>43077.14</v>
      </c>
      <c r="I43" s="118" t="s">
        <v>377</v>
      </c>
      <c r="J43" s="127">
        <v>23668.31</v>
      </c>
      <c r="K43" s="128">
        <f t="shared" si="5"/>
        <v>19408.829999999998</v>
      </c>
      <c r="L43" s="12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</row>
    <row r="44" spans="1:24" ht="39.75" customHeight="1">
      <c r="A44" s="118">
        <v>216397</v>
      </c>
      <c r="B44" s="119" t="s">
        <v>381</v>
      </c>
      <c r="C44" s="142" t="s">
        <v>382</v>
      </c>
      <c r="D44" s="511"/>
      <c r="E44" s="120" t="s">
        <v>380</v>
      </c>
      <c r="F44" s="122">
        <v>61117.31</v>
      </c>
      <c r="G44" s="123">
        <v>4</v>
      </c>
      <c r="H44" s="122">
        <f>F44*G44</f>
        <v>244469.24</v>
      </c>
      <c r="I44" s="149" t="s">
        <v>383</v>
      </c>
      <c r="J44" s="127">
        <v>98211.81</v>
      </c>
      <c r="K44" s="128">
        <f t="shared" si="5"/>
        <v>146257.43</v>
      </c>
      <c r="L44" s="12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</row>
    <row r="45" spans="1:24" ht="39.75" customHeight="1">
      <c r="A45" s="118">
        <v>216397</v>
      </c>
      <c r="B45" s="119" t="s">
        <v>384</v>
      </c>
      <c r="C45" s="142" t="s">
        <v>385</v>
      </c>
      <c r="D45" s="511"/>
      <c r="E45" s="120" t="s">
        <v>386</v>
      </c>
      <c r="F45" s="122">
        <v>0</v>
      </c>
      <c r="G45" s="123">
        <v>4</v>
      </c>
      <c r="H45" s="122">
        <f>6434.73*G45</f>
        <v>25738.92</v>
      </c>
      <c r="I45" s="118" t="s">
        <v>387</v>
      </c>
      <c r="J45" s="127">
        <v>88941.39</v>
      </c>
      <c r="K45" s="128" t="str">
        <f t="shared" si="5"/>
        <v/>
      </c>
      <c r="L45" s="12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</row>
    <row r="46" spans="1:24" ht="39.75" customHeight="1">
      <c r="A46" s="118">
        <v>96947</v>
      </c>
      <c r="B46" s="119" t="s">
        <v>388</v>
      </c>
      <c r="C46" s="142" t="s">
        <v>389</v>
      </c>
      <c r="D46" s="509"/>
      <c r="E46" s="120" t="s">
        <v>390</v>
      </c>
      <c r="F46" s="122">
        <v>5450</v>
      </c>
      <c r="G46" s="123">
        <v>4</v>
      </c>
      <c r="H46" s="122">
        <f>G46*F46</f>
        <v>21800</v>
      </c>
      <c r="I46" s="118" t="s">
        <v>391</v>
      </c>
      <c r="J46" s="127">
        <v>5450</v>
      </c>
      <c r="K46" s="128">
        <f t="shared" si="5"/>
        <v>16350</v>
      </c>
      <c r="L46" s="12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</row>
    <row r="47" spans="1:24" ht="39.75" customHeight="1">
      <c r="A47" s="118">
        <v>121394</v>
      </c>
      <c r="B47" s="119" t="s">
        <v>392</v>
      </c>
      <c r="C47" s="120" t="s">
        <v>393</v>
      </c>
      <c r="D47" s="508" t="s">
        <v>394</v>
      </c>
      <c r="E47" s="120" t="s">
        <v>395</v>
      </c>
      <c r="F47" s="122" t="s">
        <v>396</v>
      </c>
      <c r="G47" s="123">
        <v>0</v>
      </c>
      <c r="H47" s="122" t="s">
        <v>397</v>
      </c>
      <c r="I47" s="118" t="s">
        <v>398</v>
      </c>
      <c r="J47" s="127" t="s">
        <v>399</v>
      </c>
      <c r="K47" s="128">
        <v>0</v>
      </c>
      <c r="L47" s="12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</row>
    <row r="48" spans="1:24" ht="39.75" customHeight="1">
      <c r="A48" s="118">
        <v>121394</v>
      </c>
      <c r="B48" s="119" t="s">
        <v>400</v>
      </c>
      <c r="C48" s="120" t="s">
        <v>401</v>
      </c>
      <c r="D48" s="511"/>
      <c r="E48" s="120" t="s">
        <v>402</v>
      </c>
      <c r="F48" s="122" t="s">
        <v>403</v>
      </c>
      <c r="G48" s="123">
        <v>0</v>
      </c>
      <c r="H48" s="122" t="s">
        <v>404</v>
      </c>
      <c r="I48" s="118" t="s">
        <v>405</v>
      </c>
      <c r="J48" s="127" t="s">
        <v>406</v>
      </c>
      <c r="K48" s="128" t="s">
        <v>407</v>
      </c>
      <c r="L48" s="12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</row>
    <row r="49" spans="1:24" ht="39.75" customHeight="1">
      <c r="A49" s="118">
        <v>121394</v>
      </c>
      <c r="B49" s="119" t="s">
        <v>408</v>
      </c>
      <c r="C49" s="120" t="s">
        <v>409</v>
      </c>
      <c r="D49" s="511"/>
      <c r="E49" s="120" t="s">
        <v>410</v>
      </c>
      <c r="F49" s="122" t="s">
        <v>403</v>
      </c>
      <c r="G49" s="123">
        <v>0</v>
      </c>
      <c r="H49" s="122" t="s">
        <v>411</v>
      </c>
      <c r="I49" s="118" t="s">
        <v>412</v>
      </c>
      <c r="J49" s="127" t="s">
        <v>413</v>
      </c>
      <c r="K49" s="128" t="s">
        <v>414</v>
      </c>
      <c r="L49" s="12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</row>
    <row r="50" spans="1:24" ht="39.75" customHeight="1">
      <c r="A50" s="118">
        <v>121394</v>
      </c>
      <c r="B50" s="119" t="s">
        <v>415</v>
      </c>
      <c r="C50" s="120" t="s">
        <v>416</v>
      </c>
      <c r="D50" s="511"/>
      <c r="E50" s="120" t="s">
        <v>417</v>
      </c>
      <c r="F50" s="122" t="s">
        <v>403</v>
      </c>
      <c r="G50" s="123">
        <v>0</v>
      </c>
      <c r="H50" s="122" t="s">
        <v>418</v>
      </c>
      <c r="I50" s="118" t="s">
        <v>419</v>
      </c>
      <c r="J50" s="127" t="s">
        <v>420</v>
      </c>
      <c r="K50" s="128">
        <v>0</v>
      </c>
      <c r="L50" s="12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</row>
    <row r="51" spans="1:24" ht="39.75" customHeight="1">
      <c r="A51" s="118">
        <v>121394</v>
      </c>
      <c r="B51" s="119" t="s">
        <v>421</v>
      </c>
      <c r="C51" s="120" t="s">
        <v>422</v>
      </c>
      <c r="D51" s="511"/>
      <c r="E51" s="120" t="s">
        <v>423</v>
      </c>
      <c r="F51" s="122" t="s">
        <v>424</v>
      </c>
      <c r="G51" s="123">
        <v>0</v>
      </c>
      <c r="H51" s="122" t="s">
        <v>425</v>
      </c>
      <c r="I51" s="118" t="s">
        <v>426</v>
      </c>
      <c r="J51" s="127" t="s">
        <v>427</v>
      </c>
      <c r="K51" s="128">
        <v>0</v>
      </c>
      <c r="L51" s="12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</row>
    <row r="52" spans="1:24" ht="39.75" customHeight="1">
      <c r="A52" s="118">
        <v>121394</v>
      </c>
      <c r="B52" s="119" t="s">
        <v>428</v>
      </c>
      <c r="C52" s="120" t="s">
        <v>429</v>
      </c>
      <c r="D52" s="509"/>
      <c r="E52" s="120" t="s">
        <v>430</v>
      </c>
      <c r="F52" s="122">
        <v>3055.41</v>
      </c>
      <c r="G52" s="123">
        <v>4</v>
      </c>
      <c r="H52" s="122">
        <v>12221.64</v>
      </c>
      <c r="I52" s="118" t="s">
        <v>431</v>
      </c>
      <c r="J52" s="127">
        <v>11310.68</v>
      </c>
      <c r="K52" s="128">
        <v>0</v>
      </c>
      <c r="L52" s="12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</row>
    <row r="53" spans="1:24" ht="39.75" customHeight="1">
      <c r="A53" s="118">
        <v>121394</v>
      </c>
      <c r="B53" s="119" t="s">
        <v>432</v>
      </c>
      <c r="C53" s="142" t="s">
        <v>433</v>
      </c>
      <c r="D53" s="510" t="s">
        <v>434</v>
      </c>
      <c r="E53" s="120" t="s">
        <v>434</v>
      </c>
      <c r="F53" s="122" t="s">
        <v>435</v>
      </c>
      <c r="G53" s="123">
        <v>0</v>
      </c>
      <c r="H53" s="122" t="s">
        <v>436</v>
      </c>
      <c r="I53" s="118" t="s">
        <v>437</v>
      </c>
      <c r="J53" s="127" t="s">
        <v>438</v>
      </c>
      <c r="K53" s="128" t="s">
        <v>439</v>
      </c>
      <c r="L53" s="12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</row>
    <row r="54" spans="1:24" ht="39.75" customHeight="1">
      <c r="A54" s="118">
        <v>121394</v>
      </c>
      <c r="B54" s="130">
        <v>44409</v>
      </c>
      <c r="C54" s="142" t="s">
        <v>433</v>
      </c>
      <c r="D54" s="509"/>
      <c r="E54" s="120" t="s">
        <v>434</v>
      </c>
      <c r="F54" s="122" t="s">
        <v>403</v>
      </c>
      <c r="G54" s="123">
        <v>0</v>
      </c>
      <c r="H54" s="122" t="s">
        <v>440</v>
      </c>
      <c r="I54" s="153" t="s">
        <v>441</v>
      </c>
      <c r="J54" s="141" t="s">
        <v>442</v>
      </c>
      <c r="K54" s="128" t="s">
        <v>403</v>
      </c>
      <c r="L54" s="12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</row>
    <row r="55" spans="1:24" ht="39.75" customHeight="1">
      <c r="A55" s="118">
        <v>121394</v>
      </c>
      <c r="B55" s="119" t="s">
        <v>443</v>
      </c>
      <c r="C55" s="120" t="s">
        <v>444</v>
      </c>
      <c r="D55" s="508" t="s">
        <v>445</v>
      </c>
      <c r="E55" s="121" t="s">
        <v>446</v>
      </c>
      <c r="F55" s="122">
        <v>0</v>
      </c>
      <c r="G55" s="123">
        <v>0</v>
      </c>
      <c r="H55" s="122">
        <v>0</v>
      </c>
      <c r="I55" s="118" t="s">
        <v>447</v>
      </c>
      <c r="J55" s="127"/>
      <c r="K55" s="128">
        <f t="shared" ref="K55" si="7">IF(J55&gt;H55,"",H55-J55)</f>
        <v>0</v>
      </c>
      <c r="L55" s="12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</row>
    <row r="56" spans="1:24" ht="39.75" customHeight="1">
      <c r="A56" s="118">
        <v>121394</v>
      </c>
      <c r="B56" s="131" t="s">
        <v>448</v>
      </c>
      <c r="C56" s="120" t="s">
        <v>449</v>
      </c>
      <c r="D56" s="509"/>
      <c r="E56" s="154" t="s">
        <v>450</v>
      </c>
      <c r="F56" s="122">
        <v>0</v>
      </c>
      <c r="G56" s="155">
        <v>0</v>
      </c>
      <c r="H56" s="156">
        <v>0</v>
      </c>
      <c r="I56" s="118" t="s">
        <v>451</v>
      </c>
      <c r="J56" s="157">
        <v>15000</v>
      </c>
      <c r="K56" s="128">
        <v>0</v>
      </c>
      <c r="L56" s="12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</row>
    <row r="57" spans="1:24" ht="39.75" customHeight="1">
      <c r="A57" s="118">
        <v>96944</v>
      </c>
      <c r="B57" s="131" t="s">
        <v>452</v>
      </c>
      <c r="C57" s="132" t="s">
        <v>453</v>
      </c>
      <c r="D57" s="158" t="s">
        <v>454</v>
      </c>
      <c r="E57" s="132" t="s">
        <v>455</v>
      </c>
      <c r="F57" s="159">
        <v>494.6</v>
      </c>
      <c r="G57" s="155">
        <v>4</v>
      </c>
      <c r="H57" s="156">
        <v>290</v>
      </c>
      <c r="I57" s="118" t="s">
        <v>456</v>
      </c>
      <c r="J57" s="157">
        <v>5570.8</v>
      </c>
      <c r="K57" s="160">
        <v>0</v>
      </c>
      <c r="L57" s="12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</row>
    <row r="58" spans="1:24" ht="39.75" customHeight="1">
      <c r="A58" s="118">
        <v>121394</v>
      </c>
      <c r="B58" s="131" t="s">
        <v>457</v>
      </c>
      <c r="C58" s="132" t="s">
        <v>458</v>
      </c>
      <c r="D58" s="161"/>
      <c r="E58" s="132" t="s">
        <v>459</v>
      </c>
      <c r="F58" s="162">
        <v>520</v>
      </c>
      <c r="G58" s="155">
        <v>4</v>
      </c>
      <c r="H58" s="156">
        <v>1040</v>
      </c>
      <c r="I58" s="118" t="s">
        <v>460</v>
      </c>
      <c r="J58" s="157">
        <v>5400</v>
      </c>
      <c r="K58" s="128" t="str">
        <f t="shared" ref="K58:K65" si="8">IF(J58&gt;H58,"",H58-J58)</f>
        <v/>
      </c>
      <c r="L58" s="12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</row>
    <row r="59" spans="1:24" ht="12" customHeight="1">
      <c r="A59" s="118">
        <v>121394</v>
      </c>
      <c r="B59" s="119" t="s">
        <v>461</v>
      </c>
      <c r="C59" s="120" t="s">
        <v>462</v>
      </c>
      <c r="D59" s="163"/>
      <c r="E59" s="121" t="s">
        <v>463</v>
      </c>
      <c r="F59" s="162"/>
      <c r="G59" s="164"/>
      <c r="H59" s="162"/>
      <c r="I59" s="165"/>
      <c r="J59" s="166"/>
      <c r="K59" s="128">
        <f t="shared" si="8"/>
        <v>0</v>
      </c>
      <c r="L59" s="12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</row>
    <row r="60" spans="1:24" ht="12" customHeight="1">
      <c r="A60" s="118">
        <v>121394</v>
      </c>
      <c r="B60" s="119" t="s">
        <v>464</v>
      </c>
      <c r="C60" s="120" t="s">
        <v>465</v>
      </c>
      <c r="D60" s="167"/>
      <c r="E60" s="121" t="s">
        <v>466</v>
      </c>
      <c r="F60" s="162">
        <v>1000</v>
      </c>
      <c r="G60" s="164">
        <v>5</v>
      </c>
      <c r="H60" s="162">
        <v>5000</v>
      </c>
      <c r="I60" s="165" t="s">
        <v>467</v>
      </c>
      <c r="J60" s="166">
        <v>7056.25</v>
      </c>
      <c r="K60" s="128" t="str">
        <f t="shared" si="8"/>
        <v/>
      </c>
      <c r="L60" s="12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</row>
    <row r="61" spans="1:24" ht="12" customHeight="1">
      <c r="A61" s="118">
        <v>121394</v>
      </c>
      <c r="B61" s="168" t="s">
        <v>468</v>
      </c>
      <c r="C61" s="120" t="s">
        <v>469</v>
      </c>
      <c r="D61" s="510" t="s">
        <v>470</v>
      </c>
      <c r="E61" s="169" t="s">
        <v>471</v>
      </c>
      <c r="F61" s="162">
        <v>52824.66</v>
      </c>
      <c r="G61" s="164">
        <v>4</v>
      </c>
      <c r="H61" s="162">
        <v>220000</v>
      </c>
      <c r="I61" s="165" t="s">
        <v>472</v>
      </c>
      <c r="J61" s="166">
        <v>18622.22</v>
      </c>
      <c r="K61" s="128">
        <f t="shared" si="8"/>
        <v>201377.78</v>
      </c>
      <c r="L61" s="12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</row>
    <row r="62" spans="1:24" ht="12" customHeight="1">
      <c r="A62" s="118">
        <v>279620</v>
      </c>
      <c r="B62" s="130">
        <v>44986</v>
      </c>
      <c r="C62" s="120" t="s">
        <v>473</v>
      </c>
      <c r="D62" s="509"/>
      <c r="E62" s="120" t="s">
        <v>474</v>
      </c>
      <c r="F62" s="162">
        <v>8534.0300000000007</v>
      </c>
      <c r="G62" s="164">
        <v>8</v>
      </c>
      <c r="H62" s="162">
        <v>68272.27</v>
      </c>
      <c r="I62" s="165" t="s">
        <v>475</v>
      </c>
      <c r="J62" s="166">
        <v>2805</v>
      </c>
      <c r="K62" s="128">
        <f t="shared" si="8"/>
        <v>65467.270000000004</v>
      </c>
      <c r="L62" s="12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</row>
    <row r="63" spans="1:24" ht="12" customHeight="1">
      <c r="A63" s="118">
        <v>121394</v>
      </c>
      <c r="B63" s="119"/>
      <c r="C63" s="120"/>
      <c r="D63" s="508" t="s">
        <v>476</v>
      </c>
      <c r="E63" s="120" t="s">
        <v>477</v>
      </c>
      <c r="F63" s="170">
        <v>0</v>
      </c>
      <c r="G63" s="164">
        <v>1</v>
      </c>
      <c r="H63" s="162">
        <v>50000</v>
      </c>
      <c r="I63" s="165"/>
      <c r="J63" s="166"/>
      <c r="K63" s="128">
        <f t="shared" si="8"/>
        <v>50000</v>
      </c>
      <c r="L63" s="12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</row>
    <row r="64" spans="1:24" ht="12" customHeight="1">
      <c r="A64" s="118">
        <v>121394</v>
      </c>
      <c r="B64" s="131" t="s">
        <v>478</v>
      </c>
      <c r="C64" s="120" t="s">
        <v>479</v>
      </c>
      <c r="D64" s="509"/>
      <c r="E64" s="132" t="s">
        <v>480</v>
      </c>
      <c r="F64" s="162">
        <v>4605.87</v>
      </c>
      <c r="G64" s="164">
        <v>4</v>
      </c>
      <c r="H64" s="162">
        <v>18423.48</v>
      </c>
      <c r="I64" s="165" t="s">
        <v>481</v>
      </c>
      <c r="J64" s="166">
        <v>0</v>
      </c>
      <c r="K64" s="128">
        <f t="shared" si="8"/>
        <v>18423.48</v>
      </c>
      <c r="L64" s="12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</row>
    <row r="65" spans="1:24" ht="38.25">
      <c r="A65" s="118">
        <v>121394</v>
      </c>
      <c r="B65" s="119" t="s">
        <v>482</v>
      </c>
      <c r="C65" s="142" t="s">
        <v>483</v>
      </c>
      <c r="D65" s="510"/>
      <c r="E65" s="120" t="s">
        <v>484</v>
      </c>
      <c r="F65" s="162">
        <v>16000</v>
      </c>
      <c r="G65" s="164">
        <v>4</v>
      </c>
      <c r="H65" s="162">
        <v>64000</v>
      </c>
      <c r="I65" s="171" t="s">
        <v>485</v>
      </c>
      <c r="J65" s="166">
        <v>64836.67</v>
      </c>
      <c r="K65" s="128" t="str">
        <f t="shared" si="8"/>
        <v/>
      </c>
      <c r="L65" s="12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</row>
    <row r="66" spans="1:24" ht="79.5" hidden="1" customHeight="1">
      <c r="A66" s="118">
        <v>96947</v>
      </c>
      <c r="B66" s="131" t="s">
        <v>30</v>
      </c>
      <c r="C66" s="132" t="s">
        <v>31</v>
      </c>
      <c r="D66" s="509"/>
      <c r="E66" s="132" t="s">
        <v>32</v>
      </c>
      <c r="F66" s="162" t="s">
        <v>486</v>
      </c>
      <c r="G66" s="164">
        <v>4</v>
      </c>
      <c r="H66" s="162" t="s">
        <v>487</v>
      </c>
      <c r="I66" s="171" t="s">
        <v>488</v>
      </c>
      <c r="J66" s="172" t="s">
        <v>489</v>
      </c>
      <c r="K66" s="128">
        <f>2017250.01*0</f>
        <v>0</v>
      </c>
      <c r="L66" s="12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</row>
    <row r="67" spans="1:24" ht="15.75" customHeight="1">
      <c r="A67" s="118">
        <v>216397</v>
      </c>
      <c r="B67" s="168" t="s">
        <v>490</v>
      </c>
      <c r="C67" s="120" t="s">
        <v>344</v>
      </c>
      <c r="D67" s="508"/>
      <c r="E67" s="173" t="s">
        <v>491</v>
      </c>
      <c r="F67" s="162">
        <v>8632</v>
      </c>
      <c r="G67" s="164">
        <v>4</v>
      </c>
      <c r="H67" s="162">
        <v>34528</v>
      </c>
      <c r="I67" s="165" t="s">
        <v>492</v>
      </c>
      <c r="J67" s="166">
        <v>24078.94</v>
      </c>
      <c r="K67" s="128">
        <f t="shared" ref="K67:K110" si="9">IF(J67&gt;H67,"",H67-J67)</f>
        <v>10449.060000000001</v>
      </c>
      <c r="L67" s="12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</row>
    <row r="68" spans="1:24" ht="15.75" customHeight="1">
      <c r="A68" s="118">
        <v>121394</v>
      </c>
      <c r="B68" s="119" t="s">
        <v>493</v>
      </c>
      <c r="C68" s="120" t="s">
        <v>494</v>
      </c>
      <c r="D68" s="509"/>
      <c r="E68" s="120" t="s">
        <v>495</v>
      </c>
      <c r="F68" s="162">
        <v>7675</v>
      </c>
      <c r="G68" s="164">
        <v>4</v>
      </c>
      <c r="H68" s="162">
        <v>30700</v>
      </c>
      <c r="I68" s="165" t="s">
        <v>496</v>
      </c>
      <c r="J68" s="166">
        <v>13388.35</v>
      </c>
      <c r="K68" s="128">
        <f t="shared" si="9"/>
        <v>17311.650000000001</v>
      </c>
      <c r="L68" s="12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</row>
    <row r="69" spans="1:24" ht="12" customHeight="1">
      <c r="A69" s="118">
        <v>121394</v>
      </c>
      <c r="B69" s="174">
        <v>43770</v>
      </c>
      <c r="C69" s="120" t="s">
        <v>497</v>
      </c>
      <c r="D69" s="510"/>
      <c r="E69" s="120" t="s">
        <v>498</v>
      </c>
      <c r="F69" s="162">
        <v>5815.57</v>
      </c>
      <c r="G69" s="164">
        <v>4</v>
      </c>
      <c r="H69" s="162">
        <v>23262.28</v>
      </c>
      <c r="I69" s="165" t="s">
        <v>499</v>
      </c>
      <c r="J69" s="166">
        <v>12145.45</v>
      </c>
      <c r="K69" s="128">
        <f t="shared" si="9"/>
        <v>11116.829999999998</v>
      </c>
      <c r="L69" s="12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</row>
    <row r="70" spans="1:24" ht="12" customHeight="1">
      <c r="A70" s="118">
        <v>121394</v>
      </c>
      <c r="B70" s="119" t="s">
        <v>500</v>
      </c>
      <c r="C70" s="142" t="s">
        <v>497</v>
      </c>
      <c r="D70" s="509"/>
      <c r="E70" s="142" t="s">
        <v>501</v>
      </c>
      <c r="F70" s="162">
        <v>5166.66</v>
      </c>
      <c r="G70" s="164">
        <v>4</v>
      </c>
      <c r="H70" s="162">
        <v>20666.64</v>
      </c>
      <c r="I70" s="165" t="s">
        <v>502</v>
      </c>
      <c r="J70" s="166">
        <v>42067.35</v>
      </c>
      <c r="K70" s="128" t="str">
        <f t="shared" si="9"/>
        <v/>
      </c>
      <c r="L70" s="12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</row>
    <row r="71" spans="1:24" ht="12" customHeight="1">
      <c r="A71" s="118"/>
      <c r="B71" s="130">
        <v>44317</v>
      </c>
      <c r="C71" s="120" t="s">
        <v>503</v>
      </c>
      <c r="D71" s="167"/>
      <c r="E71" s="120" t="s">
        <v>504</v>
      </c>
      <c r="F71" s="162" t="s">
        <v>505</v>
      </c>
      <c r="G71" s="164">
        <v>4</v>
      </c>
      <c r="H71" s="162">
        <v>396.88</v>
      </c>
      <c r="I71" s="165" t="s">
        <v>506</v>
      </c>
      <c r="J71" s="166">
        <v>768.28</v>
      </c>
      <c r="K71" s="128" t="str">
        <f t="shared" si="9"/>
        <v/>
      </c>
      <c r="L71" s="12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</row>
    <row r="72" spans="1:24" ht="12" customHeight="1">
      <c r="A72" s="118">
        <v>216243</v>
      </c>
      <c r="B72" s="119" t="s">
        <v>507</v>
      </c>
      <c r="C72" s="120" t="s">
        <v>508</v>
      </c>
      <c r="D72" s="163"/>
      <c r="E72" s="120" t="s">
        <v>509</v>
      </c>
      <c r="F72" s="162">
        <v>24741.66</v>
      </c>
      <c r="G72" s="164">
        <v>4</v>
      </c>
      <c r="H72" s="162">
        <v>98966.64</v>
      </c>
      <c r="I72" s="165" t="s">
        <v>510</v>
      </c>
      <c r="J72" s="166">
        <v>10800</v>
      </c>
      <c r="K72" s="128">
        <f t="shared" si="9"/>
        <v>88166.64</v>
      </c>
      <c r="L72" s="12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</row>
    <row r="73" spans="1:24" ht="12" customHeight="1">
      <c r="A73" s="118">
        <v>216397</v>
      </c>
      <c r="B73" s="131" t="s">
        <v>511</v>
      </c>
      <c r="C73" s="132" t="s">
        <v>512</v>
      </c>
      <c r="D73" s="512"/>
      <c r="E73" s="132" t="s">
        <v>513</v>
      </c>
      <c r="F73" s="162">
        <v>1538.58</v>
      </c>
      <c r="G73" s="164">
        <v>4</v>
      </c>
      <c r="H73" s="162">
        <v>6154.32</v>
      </c>
      <c r="I73" s="165" t="s">
        <v>514</v>
      </c>
      <c r="J73" s="166">
        <v>8294.19</v>
      </c>
      <c r="K73" s="128" t="str">
        <f t="shared" si="9"/>
        <v/>
      </c>
      <c r="L73" s="12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</row>
    <row r="74" spans="1:24" ht="12" customHeight="1">
      <c r="A74" s="118">
        <v>216397</v>
      </c>
      <c r="B74" s="131" t="s">
        <v>515</v>
      </c>
      <c r="C74" s="132" t="s">
        <v>516</v>
      </c>
      <c r="D74" s="509"/>
      <c r="E74" s="132" t="s">
        <v>517</v>
      </c>
      <c r="F74" s="162">
        <v>23955.62</v>
      </c>
      <c r="G74" s="164">
        <v>4</v>
      </c>
      <c r="H74" s="162">
        <v>95822.48</v>
      </c>
      <c r="I74" s="175" t="s">
        <v>518</v>
      </c>
      <c r="J74" s="166">
        <v>97560.91</v>
      </c>
      <c r="K74" s="128" t="str">
        <f t="shared" si="9"/>
        <v/>
      </c>
      <c r="L74" s="12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</row>
    <row r="75" spans="1:24" ht="51">
      <c r="A75" s="118">
        <v>216397</v>
      </c>
      <c r="B75" s="131" t="s">
        <v>519</v>
      </c>
      <c r="C75" s="132" t="s">
        <v>520</v>
      </c>
      <c r="D75" s="158"/>
      <c r="E75" s="132" t="s">
        <v>521</v>
      </c>
      <c r="F75" s="162">
        <v>14644.81</v>
      </c>
      <c r="G75" s="164">
        <v>4</v>
      </c>
      <c r="H75" s="162">
        <v>58579.24</v>
      </c>
      <c r="I75" s="176" t="s">
        <v>522</v>
      </c>
      <c r="J75" s="177">
        <v>97894.47</v>
      </c>
      <c r="K75" s="128" t="str">
        <f t="shared" si="9"/>
        <v/>
      </c>
      <c r="L75" s="12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</row>
    <row r="76" spans="1:24" ht="12" customHeight="1">
      <c r="A76" s="118">
        <v>278610</v>
      </c>
      <c r="B76" s="119" t="s">
        <v>523</v>
      </c>
      <c r="C76" s="120" t="s">
        <v>524</v>
      </c>
      <c r="D76" s="508"/>
      <c r="E76" s="120" t="s">
        <v>525</v>
      </c>
      <c r="F76" s="162">
        <v>332.15</v>
      </c>
      <c r="G76" s="164">
        <v>3</v>
      </c>
      <c r="H76" s="178">
        <f t="shared" ref="H76:H79" si="10">F76*G76</f>
        <v>996.44999999999993</v>
      </c>
      <c r="I76" s="179" t="s">
        <v>526</v>
      </c>
      <c r="J76" s="166">
        <v>332.15</v>
      </c>
      <c r="K76" s="128">
        <f t="shared" si="9"/>
        <v>664.3</v>
      </c>
      <c r="L76" s="12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</row>
    <row r="77" spans="1:24" ht="12" customHeight="1">
      <c r="A77" s="118">
        <v>121394</v>
      </c>
      <c r="B77" s="119" t="s">
        <v>527</v>
      </c>
      <c r="C77" s="120" t="s">
        <v>528</v>
      </c>
      <c r="D77" s="509"/>
      <c r="E77" s="120" t="s">
        <v>529</v>
      </c>
      <c r="F77" s="162">
        <v>4200</v>
      </c>
      <c r="G77" s="164">
        <v>4</v>
      </c>
      <c r="H77" s="162">
        <f t="shared" si="10"/>
        <v>16800</v>
      </c>
      <c r="I77" s="165" t="s">
        <v>530</v>
      </c>
      <c r="J77" s="166">
        <v>16800</v>
      </c>
      <c r="K77" s="128">
        <f t="shared" si="9"/>
        <v>0</v>
      </c>
      <c r="L77" s="12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</row>
    <row r="78" spans="1:24" ht="12" customHeight="1">
      <c r="A78" s="118">
        <v>121394</v>
      </c>
      <c r="B78" s="119" t="s">
        <v>531</v>
      </c>
      <c r="C78" s="120" t="s">
        <v>532</v>
      </c>
      <c r="D78" s="163"/>
      <c r="E78" s="120" t="s">
        <v>533</v>
      </c>
      <c r="F78" s="162">
        <v>2000</v>
      </c>
      <c r="G78" s="164">
        <v>5</v>
      </c>
      <c r="H78" s="162">
        <f t="shared" si="10"/>
        <v>10000</v>
      </c>
      <c r="I78" s="165" t="s">
        <v>534</v>
      </c>
      <c r="J78" s="166">
        <v>3941.13</v>
      </c>
      <c r="K78" s="128">
        <f t="shared" si="9"/>
        <v>6058.87</v>
      </c>
      <c r="L78" s="12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</row>
    <row r="79" spans="1:24" ht="12" customHeight="1">
      <c r="A79" s="118">
        <v>96939</v>
      </c>
      <c r="B79" s="174">
        <v>44470</v>
      </c>
      <c r="C79" s="142" t="s">
        <v>535</v>
      </c>
      <c r="D79" s="508" t="s">
        <v>536</v>
      </c>
      <c r="E79" s="120" t="s">
        <v>536</v>
      </c>
      <c r="F79" s="162">
        <v>23613.040000000001</v>
      </c>
      <c r="G79" s="164">
        <v>4</v>
      </c>
      <c r="H79" s="162">
        <f t="shared" si="10"/>
        <v>94452.160000000003</v>
      </c>
      <c r="I79" s="165" t="s">
        <v>537</v>
      </c>
      <c r="J79" s="166">
        <v>100785.58</v>
      </c>
      <c r="K79" s="128" t="str">
        <f t="shared" si="9"/>
        <v/>
      </c>
      <c r="L79" s="12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</row>
    <row r="80" spans="1:24" ht="12" customHeight="1">
      <c r="A80" s="118">
        <v>96939</v>
      </c>
      <c r="B80" s="130">
        <v>45047</v>
      </c>
      <c r="C80" s="142" t="s">
        <v>538</v>
      </c>
      <c r="D80" s="509"/>
      <c r="E80" s="120" t="s">
        <v>539</v>
      </c>
      <c r="F80" s="162"/>
      <c r="G80" s="164"/>
      <c r="H80" s="162"/>
      <c r="I80" s="165" t="s">
        <v>540</v>
      </c>
      <c r="J80" s="166">
        <v>75657.56</v>
      </c>
      <c r="K80" s="128" t="str">
        <f t="shared" si="9"/>
        <v/>
      </c>
      <c r="L80" s="180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</row>
    <row r="81" spans="1:24" ht="12" customHeight="1">
      <c r="A81" s="118">
        <v>96948</v>
      </c>
      <c r="B81" s="119" t="s">
        <v>541</v>
      </c>
      <c r="C81" s="120" t="s">
        <v>542</v>
      </c>
      <c r="D81" s="510"/>
      <c r="E81" s="120" t="s">
        <v>543</v>
      </c>
      <c r="F81" s="162">
        <v>954</v>
      </c>
      <c r="G81" s="165">
        <v>3</v>
      </c>
      <c r="H81" s="162">
        <v>2862</v>
      </c>
      <c r="I81" s="181" t="s">
        <v>544</v>
      </c>
      <c r="J81" s="182">
        <v>715.5</v>
      </c>
      <c r="K81" s="128">
        <f t="shared" si="9"/>
        <v>2146.5</v>
      </c>
      <c r="L81" s="12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</row>
    <row r="82" spans="1:24" ht="12" customHeight="1">
      <c r="A82" s="118">
        <v>96948</v>
      </c>
      <c r="B82" s="119" t="s">
        <v>545</v>
      </c>
      <c r="C82" s="120" t="s">
        <v>546</v>
      </c>
      <c r="D82" s="511"/>
      <c r="E82" s="120" t="s">
        <v>547</v>
      </c>
      <c r="F82" s="162"/>
      <c r="G82" s="164"/>
      <c r="H82" s="162"/>
      <c r="I82" s="181" t="s">
        <v>548</v>
      </c>
      <c r="J82" s="182">
        <v>7250.4</v>
      </c>
      <c r="K82" s="128" t="str">
        <f t="shared" si="9"/>
        <v/>
      </c>
      <c r="L82" s="12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</row>
    <row r="83" spans="1:24" ht="12" customHeight="1">
      <c r="A83" s="118">
        <v>96947</v>
      </c>
      <c r="B83" s="130">
        <v>45078</v>
      </c>
      <c r="C83" s="120" t="s">
        <v>549</v>
      </c>
      <c r="D83" s="511"/>
      <c r="E83" s="120" t="s">
        <v>550</v>
      </c>
      <c r="F83" s="162">
        <v>800</v>
      </c>
      <c r="G83" s="165">
        <v>4</v>
      </c>
      <c r="H83" s="162">
        <v>3200</v>
      </c>
      <c r="I83" s="181" t="s">
        <v>551</v>
      </c>
      <c r="J83" s="182">
        <v>3600</v>
      </c>
      <c r="K83" s="128" t="str">
        <f t="shared" si="9"/>
        <v/>
      </c>
      <c r="L83" s="12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</row>
    <row r="84" spans="1:24" ht="12" customHeight="1">
      <c r="A84" s="118">
        <v>96947</v>
      </c>
      <c r="B84" s="130">
        <v>45108</v>
      </c>
      <c r="C84" s="120" t="s">
        <v>542</v>
      </c>
      <c r="D84" s="509"/>
      <c r="E84" s="183" t="s">
        <v>552</v>
      </c>
      <c r="F84" s="162">
        <v>565.09</v>
      </c>
      <c r="G84" s="165">
        <v>3</v>
      </c>
      <c r="H84" s="162">
        <v>1695.27</v>
      </c>
      <c r="I84" s="181" t="s">
        <v>553</v>
      </c>
      <c r="J84" s="182">
        <v>3339.18</v>
      </c>
      <c r="K84" s="128" t="str">
        <f t="shared" si="9"/>
        <v/>
      </c>
      <c r="L84" s="12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</row>
    <row r="85" spans="1:24" ht="12" customHeight="1">
      <c r="A85" s="118">
        <v>121394</v>
      </c>
      <c r="B85" s="119" t="s">
        <v>554</v>
      </c>
      <c r="C85" s="142" t="s">
        <v>555</v>
      </c>
      <c r="D85" s="508" t="s">
        <v>556</v>
      </c>
      <c r="E85" s="120" t="s">
        <v>557</v>
      </c>
      <c r="F85" s="162">
        <v>162.9</v>
      </c>
      <c r="G85" s="165">
        <v>5</v>
      </c>
      <c r="H85" s="162">
        <v>814.5</v>
      </c>
      <c r="I85" s="165" t="s">
        <v>558</v>
      </c>
      <c r="J85" s="166">
        <v>994.86</v>
      </c>
      <c r="K85" s="128" t="str">
        <f t="shared" si="9"/>
        <v/>
      </c>
      <c r="L85" s="12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</row>
    <row r="86" spans="1:24" ht="12" customHeight="1">
      <c r="A86" s="118">
        <v>121394</v>
      </c>
      <c r="B86" s="119" t="s">
        <v>559</v>
      </c>
      <c r="C86" s="142" t="s">
        <v>555</v>
      </c>
      <c r="D86" s="511"/>
      <c r="E86" s="120" t="s">
        <v>560</v>
      </c>
      <c r="F86" s="162">
        <v>302</v>
      </c>
      <c r="G86" s="165">
        <v>1</v>
      </c>
      <c r="H86" s="162">
        <v>302</v>
      </c>
      <c r="I86" s="165" t="s">
        <v>561</v>
      </c>
      <c r="J86" s="166">
        <v>302</v>
      </c>
      <c r="K86" s="128">
        <f t="shared" si="9"/>
        <v>0</v>
      </c>
      <c r="L86" s="12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</row>
    <row r="87" spans="1:24" ht="12" customHeight="1">
      <c r="A87" s="118">
        <v>121394</v>
      </c>
      <c r="B87" s="119" t="s">
        <v>562</v>
      </c>
      <c r="C87" s="142" t="s">
        <v>555</v>
      </c>
      <c r="D87" s="509"/>
      <c r="E87" s="120" t="s">
        <v>563</v>
      </c>
      <c r="F87" s="162">
        <v>1254</v>
      </c>
      <c r="G87" s="165">
        <v>1</v>
      </c>
      <c r="H87" s="162">
        <v>1254</v>
      </c>
      <c r="I87" s="165" t="s">
        <v>564</v>
      </c>
      <c r="J87" s="166">
        <v>1254</v>
      </c>
      <c r="K87" s="128">
        <f t="shared" si="9"/>
        <v>0</v>
      </c>
      <c r="L87" s="12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</row>
    <row r="88" spans="1:24" ht="25.5">
      <c r="A88" s="118">
        <v>216385</v>
      </c>
      <c r="B88" s="119" t="s">
        <v>565</v>
      </c>
      <c r="C88" s="142" t="s">
        <v>566</v>
      </c>
      <c r="D88" s="510" t="s">
        <v>567</v>
      </c>
      <c r="E88" s="120" t="s">
        <v>568</v>
      </c>
      <c r="F88" s="162">
        <v>6000</v>
      </c>
      <c r="G88" s="165">
        <v>5</v>
      </c>
      <c r="H88" s="162">
        <f t="shared" ref="H88:H89" si="11">G88*F88</f>
        <v>30000</v>
      </c>
      <c r="I88" s="171" t="s">
        <v>569</v>
      </c>
      <c r="J88" s="166">
        <v>176741.51</v>
      </c>
      <c r="K88" s="128" t="str">
        <f t="shared" si="9"/>
        <v/>
      </c>
      <c r="L88" s="12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</row>
    <row r="89" spans="1:24" ht="12" customHeight="1">
      <c r="A89" s="118">
        <v>216385</v>
      </c>
      <c r="B89" s="130">
        <v>44682</v>
      </c>
      <c r="C89" s="142" t="s">
        <v>566</v>
      </c>
      <c r="D89" s="511"/>
      <c r="E89" s="120" t="s">
        <v>570</v>
      </c>
      <c r="F89" s="162">
        <v>1800</v>
      </c>
      <c r="G89" s="165">
        <v>4</v>
      </c>
      <c r="H89" s="162">
        <f t="shared" si="11"/>
        <v>7200</v>
      </c>
      <c r="I89" s="165" t="s">
        <v>571</v>
      </c>
      <c r="J89" s="166">
        <v>1249.6400000000001</v>
      </c>
      <c r="K89" s="128">
        <f t="shared" si="9"/>
        <v>5950.36</v>
      </c>
      <c r="L89" s="12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</row>
    <row r="90" spans="1:24" ht="12" customHeight="1">
      <c r="A90" s="118">
        <v>216385</v>
      </c>
      <c r="B90" s="174">
        <v>45231</v>
      </c>
      <c r="C90" s="142" t="s">
        <v>572</v>
      </c>
      <c r="D90" s="511"/>
      <c r="E90" s="120" t="s">
        <v>573</v>
      </c>
      <c r="F90" s="162">
        <v>0</v>
      </c>
      <c r="G90" s="165">
        <v>0</v>
      </c>
      <c r="H90" s="162">
        <v>0</v>
      </c>
      <c r="I90" s="165"/>
      <c r="J90" s="166"/>
      <c r="K90" s="128">
        <f t="shared" si="9"/>
        <v>0</v>
      </c>
      <c r="L90" s="184" t="s">
        <v>574</v>
      </c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</row>
    <row r="91" spans="1:24" ht="12" customHeight="1">
      <c r="A91" s="118">
        <v>121394</v>
      </c>
      <c r="B91" s="119" t="s">
        <v>575</v>
      </c>
      <c r="C91" s="142" t="s">
        <v>576</v>
      </c>
      <c r="D91" s="511"/>
      <c r="E91" s="120" t="s">
        <v>577</v>
      </c>
      <c r="F91" s="162">
        <v>31994.16</v>
      </c>
      <c r="G91" s="165">
        <v>1</v>
      </c>
      <c r="H91" s="162">
        <f>F91*G91</f>
        <v>31994.16</v>
      </c>
      <c r="I91" s="165"/>
      <c r="J91" s="166">
        <v>0</v>
      </c>
      <c r="K91" s="128">
        <v>0</v>
      </c>
      <c r="L91" s="12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</row>
    <row r="92" spans="1:24" ht="12" customHeight="1">
      <c r="A92" s="118">
        <v>216396</v>
      </c>
      <c r="B92" s="130">
        <v>45017</v>
      </c>
      <c r="C92" s="120" t="s">
        <v>223</v>
      </c>
      <c r="D92" s="509"/>
      <c r="E92" s="120" t="s">
        <v>224</v>
      </c>
      <c r="F92" s="162"/>
      <c r="G92" s="165"/>
      <c r="H92" s="162"/>
      <c r="I92" s="165"/>
      <c r="J92" s="166"/>
      <c r="K92" s="128">
        <f t="shared" si="9"/>
        <v>0</v>
      </c>
      <c r="L92" s="12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</row>
    <row r="93" spans="1:24" ht="12" customHeight="1">
      <c r="A93" s="118">
        <v>234377</v>
      </c>
      <c r="B93" s="119" t="s">
        <v>578</v>
      </c>
      <c r="C93" s="142" t="s">
        <v>579</v>
      </c>
      <c r="D93" s="508" t="s">
        <v>580</v>
      </c>
      <c r="E93" s="120" t="s">
        <v>581</v>
      </c>
      <c r="F93" s="185">
        <v>34060.519999999997</v>
      </c>
      <c r="G93" s="165">
        <v>4</v>
      </c>
      <c r="H93" s="162">
        <f>136242.08+37466.57</f>
        <v>173708.65</v>
      </c>
      <c r="I93" s="147" t="s">
        <v>582</v>
      </c>
      <c r="J93" s="166">
        <v>136242.07999999999</v>
      </c>
      <c r="K93" s="128">
        <f t="shared" si="9"/>
        <v>37466.570000000007</v>
      </c>
      <c r="L93" s="129" t="s">
        <v>583</v>
      </c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</row>
    <row r="94" spans="1:24" ht="12" customHeight="1">
      <c r="A94" s="118">
        <v>234377</v>
      </c>
      <c r="B94" s="119" t="s">
        <v>584</v>
      </c>
      <c r="C94" s="142" t="s">
        <v>585</v>
      </c>
      <c r="D94" s="511"/>
      <c r="E94" s="120" t="s">
        <v>586</v>
      </c>
      <c r="F94" s="186">
        <v>115813.21</v>
      </c>
      <c r="G94" s="165">
        <v>1</v>
      </c>
      <c r="H94" s="162">
        <f t="shared" ref="H94:H95" si="12">F94*G94</f>
        <v>115813.21</v>
      </c>
      <c r="I94" s="165" t="s">
        <v>587</v>
      </c>
      <c r="J94" s="166">
        <v>115813.21</v>
      </c>
      <c r="K94" s="128">
        <f t="shared" si="9"/>
        <v>0</v>
      </c>
      <c r="L94" s="12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</row>
    <row r="95" spans="1:24" ht="12" customHeight="1">
      <c r="A95" s="118">
        <v>234377</v>
      </c>
      <c r="B95" s="119" t="s">
        <v>588</v>
      </c>
      <c r="C95" s="142" t="s">
        <v>589</v>
      </c>
      <c r="D95" s="511"/>
      <c r="E95" s="120" t="s">
        <v>590</v>
      </c>
      <c r="F95" s="186">
        <v>19332.740000000002</v>
      </c>
      <c r="G95" s="165">
        <v>1</v>
      </c>
      <c r="H95" s="162">
        <f t="shared" si="12"/>
        <v>19332.740000000002</v>
      </c>
      <c r="I95" s="165" t="s">
        <v>591</v>
      </c>
      <c r="J95" s="166">
        <v>19332.740000000002</v>
      </c>
      <c r="K95" s="128">
        <f t="shared" si="9"/>
        <v>0</v>
      </c>
      <c r="L95" s="12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</row>
    <row r="96" spans="1:24" ht="23.25" customHeight="1">
      <c r="A96" s="118">
        <v>234377</v>
      </c>
      <c r="B96" s="119" t="s">
        <v>592</v>
      </c>
      <c r="C96" s="142" t="s">
        <v>593</v>
      </c>
      <c r="D96" s="511"/>
      <c r="E96" s="120" t="s">
        <v>594</v>
      </c>
      <c r="F96" s="162">
        <v>418439.21899999998</v>
      </c>
      <c r="G96" s="164">
        <v>1</v>
      </c>
      <c r="H96" s="162">
        <v>418439.21899999998</v>
      </c>
      <c r="I96" s="134"/>
      <c r="J96" s="166">
        <v>0</v>
      </c>
      <c r="K96" s="128">
        <f t="shared" si="9"/>
        <v>418439.21899999998</v>
      </c>
      <c r="L96" s="187" t="s">
        <v>595</v>
      </c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</row>
    <row r="97" spans="1:24" ht="12" customHeight="1">
      <c r="A97" s="118">
        <v>234377</v>
      </c>
      <c r="B97" s="119" t="s">
        <v>596</v>
      </c>
      <c r="C97" s="142" t="s">
        <v>597</v>
      </c>
      <c r="D97" s="509"/>
      <c r="E97" s="120" t="s">
        <v>598</v>
      </c>
      <c r="F97" s="162">
        <v>39770.016000000003</v>
      </c>
      <c r="G97" s="165">
        <v>1</v>
      </c>
      <c r="H97" s="162">
        <f t="shared" ref="H97:H110" si="13">F97*G97</f>
        <v>39770.016000000003</v>
      </c>
      <c r="I97" s="134"/>
      <c r="J97" s="166">
        <v>0</v>
      </c>
      <c r="K97" s="128">
        <f t="shared" si="9"/>
        <v>39770.016000000003</v>
      </c>
      <c r="L97" s="129" t="s">
        <v>599</v>
      </c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</row>
    <row r="98" spans="1:24" ht="12" customHeight="1">
      <c r="A98" s="118">
        <v>234377</v>
      </c>
      <c r="B98" s="174">
        <v>45200</v>
      </c>
      <c r="C98" s="142" t="s">
        <v>600</v>
      </c>
      <c r="D98" s="188"/>
      <c r="E98" s="120" t="s">
        <v>601</v>
      </c>
      <c r="F98" s="189">
        <v>3000</v>
      </c>
      <c r="G98" s="165">
        <v>5</v>
      </c>
      <c r="H98" s="162">
        <f t="shared" si="13"/>
        <v>15000</v>
      </c>
      <c r="I98" s="165" t="s">
        <v>602</v>
      </c>
      <c r="J98" s="166">
        <v>24000</v>
      </c>
      <c r="K98" s="128" t="str">
        <f t="shared" si="9"/>
        <v/>
      </c>
      <c r="L98" s="190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</row>
    <row r="99" spans="1:24" ht="12" customHeight="1">
      <c r="A99" s="118"/>
      <c r="B99" s="174"/>
      <c r="C99" s="142"/>
      <c r="D99" s="188"/>
      <c r="E99" s="120"/>
      <c r="F99" s="189"/>
      <c r="G99" s="165"/>
      <c r="H99" s="162"/>
      <c r="I99" s="165"/>
      <c r="J99" s="166"/>
      <c r="K99" s="220">
        <f>SUM(K19:K98)</f>
        <v>2340956.6550000003</v>
      </c>
      <c r="L99" s="190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</row>
    <row r="100" spans="1:24" ht="12" customHeight="1">
      <c r="A100" s="118"/>
      <c r="B100" s="174"/>
      <c r="C100" s="142"/>
      <c r="D100" s="188"/>
      <c r="E100" s="120"/>
      <c r="F100" s="189"/>
      <c r="G100" s="165"/>
      <c r="H100" s="162"/>
      <c r="I100" s="165"/>
      <c r="J100" s="166"/>
      <c r="K100" s="128"/>
      <c r="L100" s="190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</row>
    <row r="101" spans="1:24" ht="12" customHeight="1">
      <c r="A101" s="118"/>
      <c r="B101" s="174"/>
      <c r="C101" s="142"/>
      <c r="D101" s="188"/>
      <c r="E101" s="120"/>
      <c r="F101" s="189"/>
      <c r="G101" s="165"/>
      <c r="H101" s="162"/>
      <c r="I101" s="165"/>
      <c r="J101" s="166"/>
      <c r="K101" s="128"/>
      <c r="L101" s="190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</row>
    <row r="102" spans="1:24" ht="12" customHeight="1">
      <c r="A102" s="118"/>
      <c r="B102" s="174"/>
      <c r="C102" s="142"/>
      <c r="D102" s="188"/>
      <c r="E102" s="120"/>
      <c r="F102" s="189"/>
      <c r="G102" s="165"/>
      <c r="H102" s="162"/>
      <c r="I102" s="165"/>
      <c r="J102" s="166"/>
      <c r="K102" s="128"/>
      <c r="L102" s="190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</row>
    <row r="103" spans="1:24" ht="12" customHeight="1">
      <c r="A103" s="118"/>
      <c r="B103" s="174"/>
      <c r="C103" s="142"/>
      <c r="D103" s="188"/>
      <c r="E103" s="120"/>
      <c r="F103" s="189"/>
      <c r="G103" s="165"/>
      <c r="H103" s="162"/>
      <c r="I103" s="165"/>
      <c r="J103" s="166"/>
      <c r="K103" s="128"/>
      <c r="L103" s="190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</row>
    <row r="104" spans="1:24" ht="12" customHeight="1">
      <c r="A104" s="191">
        <v>216397</v>
      </c>
      <c r="B104" s="192" t="s">
        <v>603</v>
      </c>
      <c r="C104" s="193" t="s">
        <v>604</v>
      </c>
      <c r="D104" s="194"/>
      <c r="E104" s="195" t="s">
        <v>605</v>
      </c>
      <c r="F104" s="196">
        <v>24234</v>
      </c>
      <c r="G104" s="197">
        <v>1</v>
      </c>
      <c r="H104" s="198">
        <f t="shared" si="13"/>
        <v>24234</v>
      </c>
      <c r="I104" s="199"/>
      <c r="J104" s="200">
        <v>0</v>
      </c>
      <c r="K104" s="201">
        <f t="shared" si="9"/>
        <v>24234</v>
      </c>
      <c r="L104" s="202" t="s">
        <v>606</v>
      </c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</row>
    <row r="105" spans="1:24" ht="12" customHeight="1">
      <c r="A105" s="191">
        <v>216397</v>
      </c>
      <c r="B105" s="192" t="s">
        <v>607</v>
      </c>
      <c r="C105" s="193" t="s">
        <v>608</v>
      </c>
      <c r="D105" s="194"/>
      <c r="E105" s="195" t="s">
        <v>609</v>
      </c>
      <c r="F105" s="196">
        <v>4452</v>
      </c>
      <c r="G105" s="197">
        <v>1</v>
      </c>
      <c r="H105" s="198">
        <f t="shared" si="13"/>
        <v>4452</v>
      </c>
      <c r="I105" s="199"/>
      <c r="J105" s="200">
        <v>0</v>
      </c>
      <c r="K105" s="201">
        <f t="shared" si="9"/>
        <v>4452</v>
      </c>
      <c r="L105" s="203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</row>
    <row r="106" spans="1:24" ht="20.25" customHeight="1">
      <c r="A106" s="191"/>
      <c r="B106" s="204"/>
      <c r="C106" s="205"/>
      <c r="D106" s="206"/>
      <c r="E106" s="195" t="s">
        <v>610</v>
      </c>
      <c r="F106" s="196">
        <v>100000</v>
      </c>
      <c r="G106" s="197">
        <v>1</v>
      </c>
      <c r="H106" s="198">
        <v>50000</v>
      </c>
      <c r="I106" s="199"/>
      <c r="J106" s="200">
        <v>0</v>
      </c>
      <c r="K106" s="201">
        <f t="shared" si="9"/>
        <v>50000</v>
      </c>
      <c r="L106" s="203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</row>
    <row r="107" spans="1:24" ht="26.25" customHeight="1">
      <c r="A107" s="191"/>
      <c r="B107" s="204"/>
      <c r="C107" s="205"/>
      <c r="D107" s="206"/>
      <c r="E107" s="195" t="s">
        <v>611</v>
      </c>
      <c r="F107" s="196">
        <v>20000</v>
      </c>
      <c r="G107" s="197">
        <v>1</v>
      </c>
      <c r="H107" s="198">
        <f t="shared" si="13"/>
        <v>20000</v>
      </c>
      <c r="I107" s="199"/>
      <c r="J107" s="200">
        <v>0</v>
      </c>
      <c r="K107" s="201">
        <f t="shared" si="9"/>
        <v>20000</v>
      </c>
      <c r="L107" s="203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</row>
    <row r="108" spans="1:24" ht="25.5" customHeight="1">
      <c r="A108" s="191"/>
      <c r="B108" s="204"/>
      <c r="C108" s="205"/>
      <c r="D108" s="206"/>
      <c r="E108" s="195" t="s">
        <v>612</v>
      </c>
      <c r="F108" s="196">
        <v>30000</v>
      </c>
      <c r="G108" s="197">
        <v>1</v>
      </c>
      <c r="H108" s="198">
        <f t="shared" si="13"/>
        <v>30000</v>
      </c>
      <c r="I108" s="199"/>
      <c r="J108" s="200">
        <v>0</v>
      </c>
      <c r="K108" s="201">
        <f t="shared" si="9"/>
        <v>30000</v>
      </c>
      <c r="L108" s="203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</row>
    <row r="109" spans="1:24" ht="27.75" customHeight="1">
      <c r="A109" s="207"/>
      <c r="B109" s="207"/>
      <c r="C109" s="207"/>
      <c r="D109" s="207"/>
      <c r="E109" s="208" t="s">
        <v>613</v>
      </c>
      <c r="F109" s="209">
        <v>123837.5</v>
      </c>
      <c r="G109" s="210">
        <v>1</v>
      </c>
      <c r="H109" s="198">
        <f t="shared" si="13"/>
        <v>123837.5</v>
      </c>
      <c r="I109" s="199"/>
      <c r="J109" s="200">
        <v>43837.5</v>
      </c>
      <c r="K109" s="201">
        <f t="shared" si="9"/>
        <v>80000</v>
      </c>
      <c r="L109" s="211" t="s">
        <v>614</v>
      </c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</row>
    <row r="110" spans="1:24" ht="12" customHeight="1">
      <c r="A110" s="207"/>
      <c r="B110" s="207"/>
      <c r="C110" s="207"/>
      <c r="D110" s="207"/>
      <c r="E110" s="208" t="s">
        <v>615</v>
      </c>
      <c r="F110" s="209">
        <v>80000</v>
      </c>
      <c r="G110" s="210">
        <v>1</v>
      </c>
      <c r="H110" s="198">
        <f t="shared" si="13"/>
        <v>80000</v>
      </c>
      <c r="I110" s="199"/>
      <c r="J110" s="200">
        <v>0</v>
      </c>
      <c r="K110" s="201">
        <f t="shared" si="9"/>
        <v>80000</v>
      </c>
      <c r="L110" s="203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</row>
    <row r="111" spans="1:24" ht="12" customHeight="1">
      <c r="A111" s="212"/>
      <c r="B111" s="212"/>
      <c r="C111" s="212"/>
      <c r="D111" s="212"/>
      <c r="E111" s="212"/>
      <c r="F111" s="213"/>
      <c r="G111" s="214"/>
      <c r="H111" s="166"/>
      <c r="I111" s="165"/>
      <c r="J111" s="166"/>
      <c r="K111" s="221">
        <f>SUM(K104:K110)</f>
        <v>288686</v>
      </c>
      <c r="L111" s="12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</row>
    <row r="112" spans="1:24" ht="12" customHeight="1">
      <c r="A112" s="212"/>
      <c r="B112" s="212"/>
      <c r="C112" s="212"/>
      <c r="D112" s="212"/>
      <c r="E112" s="212"/>
      <c r="F112" s="213"/>
      <c r="G112" s="214"/>
      <c r="H112" s="166"/>
      <c r="I112" s="165"/>
      <c r="J112" s="166"/>
      <c r="K112" s="215"/>
      <c r="L112" s="12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</row>
    <row r="113" spans="1:24" ht="12" customHeight="1">
      <c r="A113" s="109"/>
      <c r="B113" s="109"/>
      <c r="C113" s="109"/>
      <c r="D113" s="109"/>
      <c r="E113" s="109"/>
      <c r="F113" s="216"/>
      <c r="G113" s="216"/>
      <c r="H113" s="217"/>
      <c r="I113" s="218"/>
      <c r="J113" s="217"/>
      <c r="K113" s="219">
        <f>K99+K111</f>
        <v>2629642.6550000003</v>
      </c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</row>
    <row r="114" spans="1:24" ht="12" customHeight="1">
      <c r="A114" s="109"/>
      <c r="B114" s="109"/>
      <c r="C114" s="109"/>
      <c r="D114" s="109"/>
      <c r="E114" s="109"/>
      <c r="F114" s="216"/>
      <c r="G114" s="216"/>
      <c r="H114" s="217"/>
      <c r="I114" s="218"/>
      <c r="J114" s="217"/>
      <c r="K114" s="216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</row>
    <row r="115" spans="1:24" ht="12" customHeight="1">
      <c r="A115" s="109"/>
      <c r="B115" s="109"/>
      <c r="C115" s="109"/>
      <c r="D115" s="109"/>
      <c r="E115" s="109"/>
      <c r="F115" s="216"/>
      <c r="G115" s="216"/>
      <c r="H115" s="217"/>
      <c r="I115" s="218"/>
      <c r="J115" s="217"/>
      <c r="K115" s="216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</row>
    <row r="116" spans="1:24" ht="12" customHeight="1">
      <c r="A116" s="109"/>
      <c r="B116" s="109"/>
      <c r="C116" s="109"/>
      <c r="D116" s="109"/>
      <c r="E116" s="109"/>
      <c r="F116" s="216"/>
      <c r="G116" s="216"/>
      <c r="H116" s="217"/>
      <c r="I116" s="218"/>
      <c r="J116" s="217"/>
      <c r="K116" s="216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</row>
    <row r="117" spans="1:24" ht="12" customHeight="1">
      <c r="A117" s="109"/>
      <c r="B117" s="109"/>
      <c r="C117" s="109"/>
      <c r="D117" s="109"/>
      <c r="E117" s="109"/>
      <c r="F117" s="216"/>
      <c r="G117" s="216"/>
      <c r="H117" s="217"/>
      <c r="I117" s="218"/>
      <c r="J117" s="217"/>
      <c r="K117" s="216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</row>
    <row r="118" spans="1:24" ht="12" customHeight="1">
      <c r="A118" s="109"/>
      <c r="B118" s="109"/>
      <c r="C118" s="109"/>
      <c r="D118" s="109"/>
      <c r="E118" s="109"/>
      <c r="F118" s="216"/>
      <c r="G118" s="216"/>
      <c r="H118" s="217"/>
      <c r="I118" s="218"/>
      <c r="J118" s="217"/>
      <c r="K118" s="216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</row>
    <row r="119" spans="1:24" ht="12" customHeight="1">
      <c r="A119" s="109"/>
      <c r="B119" s="109"/>
      <c r="C119" s="109"/>
      <c r="D119" s="109"/>
      <c r="E119" s="109"/>
      <c r="F119" s="216"/>
      <c r="G119" s="216"/>
      <c r="H119" s="217"/>
      <c r="I119" s="218"/>
      <c r="J119" s="217"/>
      <c r="K119" s="216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</row>
    <row r="120" spans="1:24" ht="12" customHeight="1">
      <c r="A120" s="109"/>
      <c r="B120" s="109"/>
      <c r="C120" s="109"/>
      <c r="D120" s="109"/>
      <c r="E120" s="109"/>
      <c r="F120" s="216"/>
      <c r="G120" s="216"/>
      <c r="H120" s="217"/>
      <c r="I120" s="218"/>
      <c r="J120" s="217"/>
      <c r="K120" s="216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</row>
    <row r="121" spans="1:24" ht="12" customHeight="1">
      <c r="A121" s="109"/>
      <c r="B121" s="109"/>
      <c r="C121" s="109"/>
      <c r="D121" s="109"/>
      <c r="E121" s="109"/>
      <c r="F121" s="216"/>
      <c r="G121" s="216"/>
      <c r="H121" s="217"/>
      <c r="I121" s="218"/>
      <c r="J121" s="217"/>
      <c r="K121" s="216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</row>
    <row r="122" spans="1:24" ht="12" customHeight="1">
      <c r="A122" s="109"/>
      <c r="B122" s="109"/>
      <c r="C122" s="109"/>
      <c r="D122" s="109"/>
      <c r="E122" s="109"/>
      <c r="F122" s="216"/>
      <c r="G122" s="216"/>
      <c r="H122" s="217"/>
      <c r="I122" s="218"/>
      <c r="J122" s="217"/>
      <c r="K122" s="216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</row>
    <row r="123" spans="1:24" ht="12" customHeight="1">
      <c r="A123" s="109"/>
      <c r="B123" s="109"/>
      <c r="C123" s="109"/>
      <c r="D123" s="109"/>
      <c r="E123" s="109"/>
      <c r="F123" s="216"/>
      <c r="G123" s="216"/>
      <c r="H123" s="217"/>
      <c r="I123" s="218"/>
      <c r="J123" s="217"/>
      <c r="K123" s="216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</row>
    <row r="124" spans="1:24" ht="12" customHeight="1">
      <c r="A124" s="109"/>
      <c r="B124" s="109"/>
      <c r="C124" s="109"/>
      <c r="D124" s="109"/>
      <c r="E124" s="109"/>
      <c r="F124" s="216"/>
      <c r="G124" s="216"/>
      <c r="H124" s="217"/>
      <c r="I124" s="218"/>
      <c r="J124" s="217"/>
      <c r="K124" s="216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</row>
    <row r="125" spans="1:24" ht="12" customHeight="1">
      <c r="A125" s="109"/>
      <c r="B125" s="109"/>
      <c r="C125" s="109"/>
      <c r="D125" s="109"/>
      <c r="E125" s="109"/>
      <c r="F125" s="216"/>
      <c r="G125" s="216"/>
      <c r="H125" s="217"/>
      <c r="I125" s="218"/>
      <c r="J125" s="217"/>
      <c r="K125" s="216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</row>
    <row r="126" spans="1:24" ht="12" customHeight="1">
      <c r="A126" s="109"/>
      <c r="B126" s="109"/>
      <c r="C126" s="109"/>
      <c r="D126" s="109"/>
      <c r="E126" s="109"/>
      <c r="F126" s="216"/>
      <c r="G126" s="216"/>
      <c r="H126" s="217"/>
      <c r="I126" s="218"/>
      <c r="J126" s="217"/>
      <c r="K126" s="216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</row>
    <row r="127" spans="1:24" ht="12" customHeight="1">
      <c r="A127" s="109"/>
      <c r="B127" s="109"/>
      <c r="C127" s="109"/>
      <c r="D127" s="109"/>
      <c r="E127" s="109"/>
      <c r="F127" s="216"/>
      <c r="G127" s="216"/>
      <c r="H127" s="217"/>
      <c r="I127" s="218"/>
      <c r="J127" s="217"/>
      <c r="K127" s="216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</row>
    <row r="128" spans="1:24" ht="12" customHeight="1">
      <c r="A128" s="109"/>
      <c r="B128" s="109"/>
      <c r="C128" s="109"/>
      <c r="D128" s="109"/>
      <c r="E128" s="109"/>
      <c r="F128" s="216"/>
      <c r="G128" s="216"/>
      <c r="H128" s="217"/>
      <c r="I128" s="218"/>
      <c r="J128" s="217"/>
      <c r="K128" s="216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</row>
    <row r="129" spans="1:24" ht="12" customHeight="1">
      <c r="A129" s="109"/>
      <c r="B129" s="109"/>
      <c r="C129" s="109"/>
      <c r="D129" s="109"/>
      <c r="E129" s="109"/>
      <c r="F129" s="216"/>
      <c r="G129" s="216"/>
      <c r="H129" s="217"/>
      <c r="I129" s="218"/>
      <c r="J129" s="217"/>
      <c r="K129" s="216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</row>
    <row r="130" spans="1:24" ht="12" customHeight="1">
      <c r="A130" s="109"/>
      <c r="B130" s="109"/>
      <c r="C130" s="109"/>
      <c r="D130" s="109"/>
      <c r="E130" s="109"/>
      <c r="F130" s="216"/>
      <c r="G130" s="216"/>
      <c r="H130" s="217"/>
      <c r="I130" s="218"/>
      <c r="J130" s="217"/>
      <c r="K130" s="216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</row>
    <row r="131" spans="1:24" ht="12" customHeight="1">
      <c r="A131" s="109"/>
      <c r="B131" s="109"/>
      <c r="C131" s="109"/>
      <c r="D131" s="109"/>
      <c r="E131" s="109"/>
      <c r="F131" s="216"/>
      <c r="G131" s="216"/>
      <c r="H131" s="217"/>
      <c r="I131" s="218"/>
      <c r="J131" s="217"/>
      <c r="K131" s="216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</row>
    <row r="132" spans="1:24" ht="12" customHeight="1">
      <c r="A132" s="109"/>
      <c r="B132" s="109"/>
      <c r="C132" s="109"/>
      <c r="D132" s="109"/>
      <c r="E132" s="109"/>
      <c r="F132" s="216"/>
      <c r="G132" s="216"/>
      <c r="H132" s="217"/>
      <c r="I132" s="218"/>
      <c r="J132" s="217"/>
      <c r="K132" s="216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</row>
    <row r="133" spans="1:24" ht="12" customHeight="1">
      <c r="A133" s="109"/>
      <c r="B133" s="109"/>
      <c r="C133" s="109"/>
      <c r="D133" s="109"/>
      <c r="E133" s="109"/>
      <c r="F133" s="216"/>
      <c r="G133" s="216"/>
      <c r="H133" s="217"/>
      <c r="I133" s="218"/>
      <c r="J133" s="217"/>
      <c r="K133" s="216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</row>
    <row r="134" spans="1:24" ht="12" customHeight="1">
      <c r="A134" s="109"/>
      <c r="B134" s="109"/>
      <c r="C134" s="109"/>
      <c r="D134" s="109"/>
      <c r="E134" s="109"/>
      <c r="F134" s="216"/>
      <c r="G134" s="216"/>
      <c r="H134" s="217"/>
      <c r="I134" s="218"/>
      <c r="J134" s="217"/>
      <c r="K134" s="216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</row>
    <row r="135" spans="1:24" ht="12" customHeight="1">
      <c r="A135" s="109"/>
      <c r="B135" s="109"/>
      <c r="C135" s="109"/>
      <c r="D135" s="109"/>
      <c r="E135" s="109"/>
      <c r="F135" s="216"/>
      <c r="G135" s="216"/>
      <c r="H135" s="217"/>
      <c r="I135" s="218"/>
      <c r="J135" s="217"/>
      <c r="K135" s="216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</row>
    <row r="136" spans="1:24" ht="12" customHeight="1">
      <c r="A136" s="109"/>
      <c r="B136" s="109"/>
      <c r="C136" s="109"/>
      <c r="D136" s="109"/>
      <c r="E136" s="109"/>
      <c r="F136" s="216"/>
      <c r="G136" s="216"/>
      <c r="H136" s="217"/>
      <c r="I136" s="218"/>
      <c r="J136" s="217"/>
      <c r="K136" s="216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</row>
    <row r="137" spans="1:24" ht="12" customHeight="1">
      <c r="A137" s="109"/>
      <c r="B137" s="109"/>
      <c r="C137" s="109"/>
      <c r="D137" s="109"/>
      <c r="E137" s="109"/>
      <c r="F137" s="216"/>
      <c r="G137" s="216"/>
      <c r="H137" s="217"/>
      <c r="I137" s="218"/>
      <c r="J137" s="217"/>
      <c r="K137" s="216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</row>
    <row r="138" spans="1:24" ht="12" customHeight="1">
      <c r="A138" s="109"/>
      <c r="B138" s="109"/>
      <c r="C138" s="109"/>
      <c r="D138" s="109"/>
      <c r="E138" s="109"/>
      <c r="F138" s="216"/>
      <c r="G138" s="216"/>
      <c r="H138" s="217"/>
      <c r="I138" s="218"/>
      <c r="J138" s="217"/>
      <c r="K138" s="216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</row>
    <row r="139" spans="1:24" ht="12" customHeight="1">
      <c r="A139" s="109"/>
      <c r="B139" s="109"/>
      <c r="C139" s="109"/>
      <c r="D139" s="109"/>
      <c r="E139" s="109"/>
      <c r="F139" s="216"/>
      <c r="G139" s="216"/>
      <c r="H139" s="217"/>
      <c r="I139" s="218"/>
      <c r="J139" s="217"/>
      <c r="K139" s="216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</row>
    <row r="140" spans="1:24" ht="12" customHeight="1">
      <c r="A140" s="109"/>
      <c r="B140" s="109"/>
      <c r="C140" s="109"/>
      <c r="D140" s="109"/>
      <c r="E140" s="109"/>
      <c r="F140" s="216"/>
      <c r="G140" s="216"/>
      <c r="H140" s="217"/>
      <c r="I140" s="218"/>
      <c r="J140" s="217"/>
      <c r="K140" s="216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</row>
    <row r="141" spans="1:24" ht="12" customHeight="1">
      <c r="A141" s="109"/>
      <c r="B141" s="109"/>
      <c r="C141" s="109"/>
      <c r="D141" s="109"/>
      <c r="E141" s="109"/>
      <c r="F141" s="216"/>
      <c r="G141" s="216"/>
      <c r="H141" s="217"/>
      <c r="I141" s="218"/>
      <c r="J141" s="217"/>
      <c r="K141" s="216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</row>
    <row r="142" spans="1:24" ht="12" customHeight="1">
      <c r="A142" s="109"/>
      <c r="B142" s="109"/>
      <c r="C142" s="109"/>
      <c r="D142" s="109"/>
      <c r="E142" s="109"/>
      <c r="F142" s="216"/>
      <c r="G142" s="216"/>
      <c r="H142" s="217"/>
      <c r="I142" s="218"/>
      <c r="J142" s="217"/>
      <c r="K142" s="216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</row>
    <row r="143" spans="1:24" ht="12" customHeight="1">
      <c r="A143" s="109"/>
      <c r="B143" s="109"/>
      <c r="C143" s="109"/>
      <c r="D143" s="109"/>
      <c r="E143" s="109"/>
      <c r="F143" s="216"/>
      <c r="G143" s="216"/>
      <c r="H143" s="217"/>
      <c r="I143" s="218"/>
      <c r="J143" s="217"/>
      <c r="K143" s="216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</row>
    <row r="144" spans="1:24" ht="12" customHeight="1">
      <c r="A144" s="109"/>
      <c r="B144" s="109"/>
      <c r="C144" s="109"/>
      <c r="D144" s="109"/>
      <c r="E144" s="109"/>
      <c r="F144" s="216"/>
      <c r="G144" s="216"/>
      <c r="H144" s="217"/>
      <c r="I144" s="218"/>
      <c r="J144" s="217"/>
      <c r="K144" s="216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</row>
    <row r="145" spans="1:24" ht="12" customHeight="1">
      <c r="A145" s="109"/>
      <c r="B145" s="109"/>
      <c r="C145" s="109"/>
      <c r="D145" s="109"/>
      <c r="E145" s="109"/>
      <c r="F145" s="216"/>
      <c r="G145" s="216"/>
      <c r="H145" s="217"/>
      <c r="I145" s="218"/>
      <c r="J145" s="217"/>
      <c r="K145" s="216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</row>
    <row r="146" spans="1:24" ht="12" customHeight="1">
      <c r="A146" s="109"/>
      <c r="B146" s="109"/>
      <c r="C146" s="109"/>
      <c r="D146" s="109"/>
      <c r="E146" s="109"/>
      <c r="F146" s="216"/>
      <c r="G146" s="216"/>
      <c r="H146" s="217"/>
      <c r="I146" s="218"/>
      <c r="J146" s="217"/>
      <c r="K146" s="216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</row>
    <row r="147" spans="1:24" ht="12" customHeight="1">
      <c r="A147" s="109"/>
      <c r="B147" s="109"/>
      <c r="C147" s="109"/>
      <c r="D147" s="109"/>
      <c r="E147" s="109"/>
      <c r="F147" s="216"/>
      <c r="G147" s="216"/>
      <c r="H147" s="217"/>
      <c r="I147" s="218"/>
      <c r="J147" s="217"/>
      <c r="K147" s="216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</row>
    <row r="148" spans="1:24" ht="12" customHeight="1">
      <c r="A148" s="109"/>
      <c r="B148" s="109"/>
      <c r="C148" s="109"/>
      <c r="D148" s="109"/>
      <c r="E148" s="109"/>
      <c r="F148" s="216"/>
      <c r="G148" s="216"/>
      <c r="H148" s="217"/>
      <c r="I148" s="218"/>
      <c r="J148" s="217"/>
      <c r="K148" s="216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</row>
    <row r="149" spans="1:24" ht="12" customHeight="1">
      <c r="A149" s="109"/>
      <c r="B149" s="109"/>
      <c r="C149" s="109"/>
      <c r="D149" s="109"/>
      <c r="E149" s="109"/>
      <c r="F149" s="216"/>
      <c r="G149" s="216"/>
      <c r="H149" s="217"/>
      <c r="I149" s="218"/>
      <c r="J149" s="217"/>
      <c r="K149" s="216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</row>
    <row r="150" spans="1:24" ht="12" customHeight="1">
      <c r="A150" s="109"/>
      <c r="B150" s="109"/>
      <c r="C150" s="109"/>
      <c r="D150" s="109"/>
      <c r="E150" s="109"/>
      <c r="F150" s="216"/>
      <c r="G150" s="216"/>
      <c r="H150" s="217"/>
      <c r="I150" s="218"/>
      <c r="J150" s="217"/>
      <c r="K150" s="216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</row>
    <row r="151" spans="1:24" ht="12" customHeight="1">
      <c r="A151" s="109"/>
      <c r="B151" s="109"/>
      <c r="C151" s="109"/>
      <c r="D151" s="109"/>
      <c r="E151" s="109"/>
      <c r="F151" s="216"/>
      <c r="G151" s="216"/>
      <c r="H151" s="217"/>
      <c r="I151" s="218"/>
      <c r="J151" s="217"/>
      <c r="K151" s="216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</row>
    <row r="152" spans="1:24" ht="12" customHeight="1">
      <c r="A152" s="109"/>
      <c r="B152" s="109"/>
      <c r="C152" s="109"/>
      <c r="D152" s="109"/>
      <c r="E152" s="109"/>
      <c r="F152" s="216"/>
      <c r="G152" s="216"/>
      <c r="H152" s="217"/>
      <c r="I152" s="218"/>
      <c r="J152" s="217"/>
      <c r="K152" s="216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</row>
    <row r="153" spans="1:24" ht="12" customHeight="1">
      <c r="A153" s="109"/>
      <c r="B153" s="109"/>
      <c r="C153" s="109"/>
      <c r="D153" s="109"/>
      <c r="E153" s="109"/>
      <c r="F153" s="216"/>
      <c r="G153" s="216"/>
      <c r="H153" s="217"/>
      <c r="I153" s="218"/>
      <c r="J153" s="217"/>
      <c r="K153" s="216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</row>
    <row r="154" spans="1:24" ht="12" customHeight="1">
      <c r="A154" s="109"/>
      <c r="B154" s="109"/>
      <c r="C154" s="109"/>
      <c r="D154" s="109"/>
      <c r="E154" s="109"/>
      <c r="F154" s="216"/>
      <c r="G154" s="216"/>
      <c r="H154" s="217"/>
      <c r="I154" s="218"/>
      <c r="J154" s="217"/>
      <c r="K154" s="216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</row>
    <row r="155" spans="1:24" ht="12" customHeight="1">
      <c r="A155" s="109"/>
      <c r="B155" s="109"/>
      <c r="C155" s="109"/>
      <c r="D155" s="109"/>
      <c r="E155" s="109"/>
      <c r="F155" s="216"/>
      <c r="G155" s="216"/>
      <c r="H155" s="217"/>
      <c r="I155" s="218"/>
      <c r="J155" s="217"/>
      <c r="K155" s="216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</row>
    <row r="156" spans="1:24" ht="12" customHeight="1">
      <c r="A156" s="109"/>
      <c r="B156" s="109"/>
      <c r="C156" s="109"/>
      <c r="D156" s="109"/>
      <c r="E156" s="109"/>
      <c r="F156" s="216"/>
      <c r="G156" s="216"/>
      <c r="H156" s="217"/>
      <c r="I156" s="218"/>
      <c r="J156" s="217"/>
      <c r="K156" s="216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</row>
    <row r="157" spans="1:24" ht="12" customHeight="1">
      <c r="A157" s="109"/>
      <c r="B157" s="109"/>
      <c r="C157" s="109"/>
      <c r="D157" s="109"/>
      <c r="E157" s="109"/>
      <c r="F157" s="216"/>
      <c r="G157" s="216"/>
      <c r="H157" s="217"/>
      <c r="I157" s="218"/>
      <c r="J157" s="217"/>
      <c r="K157" s="216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</row>
    <row r="158" spans="1:24" ht="12" customHeight="1">
      <c r="A158" s="109"/>
      <c r="B158" s="109"/>
      <c r="C158" s="109"/>
      <c r="D158" s="109"/>
      <c r="E158" s="109"/>
      <c r="F158" s="216"/>
      <c r="G158" s="216"/>
      <c r="H158" s="217"/>
      <c r="I158" s="218"/>
      <c r="J158" s="217"/>
      <c r="K158" s="216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</row>
    <row r="159" spans="1:24" ht="12" customHeight="1">
      <c r="A159" s="109"/>
      <c r="B159" s="109"/>
      <c r="C159" s="109"/>
      <c r="D159" s="109"/>
      <c r="E159" s="109"/>
      <c r="F159" s="216"/>
      <c r="G159" s="216"/>
      <c r="H159" s="217"/>
      <c r="I159" s="218"/>
      <c r="J159" s="217"/>
      <c r="K159" s="216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</row>
    <row r="160" spans="1:24" ht="12" customHeight="1">
      <c r="A160" s="109"/>
      <c r="B160" s="109"/>
      <c r="C160" s="109"/>
      <c r="D160" s="109"/>
      <c r="E160" s="109"/>
      <c r="F160" s="216"/>
      <c r="G160" s="216"/>
      <c r="H160" s="217"/>
      <c r="I160" s="218"/>
      <c r="J160" s="217"/>
      <c r="K160" s="216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</row>
    <row r="161" spans="1:24" ht="12" customHeight="1">
      <c r="A161" s="109"/>
      <c r="B161" s="109"/>
      <c r="C161" s="109"/>
      <c r="D161" s="109"/>
      <c r="E161" s="109"/>
      <c r="F161" s="216"/>
      <c r="G161" s="216"/>
      <c r="H161" s="217"/>
      <c r="I161" s="218"/>
      <c r="J161" s="217"/>
      <c r="K161" s="216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</row>
    <row r="162" spans="1:24" ht="12" customHeight="1">
      <c r="A162" s="109"/>
      <c r="B162" s="109"/>
      <c r="C162" s="109"/>
      <c r="D162" s="109"/>
      <c r="E162" s="109"/>
      <c r="F162" s="216"/>
      <c r="G162" s="216"/>
      <c r="H162" s="217"/>
      <c r="I162" s="218"/>
      <c r="J162" s="217"/>
      <c r="K162" s="216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</row>
    <row r="163" spans="1:24" ht="12" customHeight="1">
      <c r="A163" s="109"/>
      <c r="B163" s="109"/>
      <c r="C163" s="109"/>
      <c r="D163" s="109"/>
      <c r="E163" s="109"/>
      <c r="F163" s="216"/>
      <c r="G163" s="216"/>
      <c r="H163" s="217"/>
      <c r="I163" s="218"/>
      <c r="J163" s="217"/>
      <c r="K163" s="216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</row>
    <row r="164" spans="1:24" ht="12" customHeight="1">
      <c r="A164" s="109"/>
      <c r="B164" s="109"/>
      <c r="C164" s="109"/>
      <c r="D164" s="109"/>
      <c r="E164" s="109"/>
      <c r="F164" s="216"/>
      <c r="G164" s="216"/>
      <c r="H164" s="217"/>
      <c r="I164" s="218"/>
      <c r="J164" s="217"/>
      <c r="K164" s="216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</row>
    <row r="165" spans="1:24" ht="12" customHeight="1">
      <c r="A165" s="109"/>
      <c r="B165" s="109"/>
      <c r="C165" s="109"/>
      <c r="D165" s="109"/>
      <c r="E165" s="109"/>
      <c r="F165" s="216"/>
      <c r="G165" s="216"/>
      <c r="H165" s="217"/>
      <c r="I165" s="218"/>
      <c r="J165" s="217"/>
      <c r="K165" s="216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</row>
    <row r="166" spans="1:24" ht="12" customHeight="1">
      <c r="A166" s="109"/>
      <c r="B166" s="109"/>
      <c r="C166" s="109"/>
      <c r="D166" s="109"/>
      <c r="E166" s="109"/>
      <c r="F166" s="216"/>
      <c r="G166" s="216"/>
      <c r="H166" s="217"/>
      <c r="I166" s="218"/>
      <c r="J166" s="217"/>
      <c r="K166" s="216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</row>
    <row r="167" spans="1:24" ht="12" customHeight="1">
      <c r="A167" s="109"/>
      <c r="B167" s="109"/>
      <c r="C167" s="109"/>
      <c r="D167" s="109"/>
      <c r="E167" s="109"/>
      <c r="F167" s="216"/>
      <c r="G167" s="216"/>
      <c r="H167" s="217"/>
      <c r="I167" s="218"/>
      <c r="J167" s="217"/>
      <c r="K167" s="216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</row>
    <row r="168" spans="1:24" ht="12" customHeight="1">
      <c r="A168" s="109"/>
      <c r="B168" s="109"/>
      <c r="C168" s="109"/>
      <c r="D168" s="109"/>
      <c r="E168" s="109"/>
      <c r="F168" s="216"/>
      <c r="G168" s="216"/>
      <c r="H168" s="217"/>
      <c r="I168" s="218"/>
      <c r="J168" s="217"/>
      <c r="K168" s="216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</row>
    <row r="169" spans="1:24" ht="12" customHeight="1">
      <c r="A169" s="109"/>
      <c r="B169" s="109"/>
      <c r="C169" s="109"/>
      <c r="D169" s="109"/>
      <c r="E169" s="109"/>
      <c r="F169" s="216"/>
      <c r="G169" s="216"/>
      <c r="H169" s="217"/>
      <c r="I169" s="218"/>
      <c r="J169" s="217"/>
      <c r="K169" s="216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</row>
    <row r="170" spans="1:24" ht="12" customHeight="1">
      <c r="A170" s="109"/>
      <c r="B170" s="109"/>
      <c r="C170" s="109"/>
      <c r="D170" s="109"/>
      <c r="E170" s="109"/>
      <c r="F170" s="216"/>
      <c r="G170" s="216"/>
      <c r="H170" s="217"/>
      <c r="I170" s="218"/>
      <c r="J170" s="217"/>
      <c r="K170" s="216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</row>
    <row r="171" spans="1:24" ht="12" customHeight="1">
      <c r="A171" s="109"/>
      <c r="B171" s="109"/>
      <c r="C171" s="109"/>
      <c r="D171" s="109"/>
      <c r="E171" s="109"/>
      <c r="F171" s="216"/>
      <c r="G171" s="216"/>
      <c r="H171" s="217"/>
      <c r="I171" s="218"/>
      <c r="J171" s="217"/>
      <c r="K171" s="216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</row>
    <row r="172" spans="1:24" ht="12" customHeight="1">
      <c r="A172" s="109"/>
      <c r="B172" s="109"/>
      <c r="C172" s="109"/>
      <c r="D172" s="109"/>
      <c r="E172" s="109"/>
      <c r="F172" s="216"/>
      <c r="G172" s="216"/>
      <c r="H172" s="217"/>
      <c r="I172" s="218"/>
      <c r="J172" s="217"/>
      <c r="K172" s="216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</row>
    <row r="173" spans="1:24" ht="12" customHeight="1">
      <c r="A173" s="109"/>
      <c r="B173" s="109"/>
      <c r="C173" s="109"/>
      <c r="D173" s="109"/>
      <c r="E173" s="109"/>
      <c r="F173" s="216"/>
      <c r="G173" s="216"/>
      <c r="H173" s="217"/>
      <c r="I173" s="218"/>
      <c r="J173" s="217"/>
      <c r="K173" s="216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</row>
    <row r="174" spans="1:24" ht="12" customHeight="1">
      <c r="A174" s="109"/>
      <c r="B174" s="109"/>
      <c r="C174" s="109"/>
      <c r="D174" s="109"/>
      <c r="E174" s="109"/>
      <c r="F174" s="216"/>
      <c r="G174" s="216"/>
      <c r="H174" s="217"/>
      <c r="I174" s="218"/>
      <c r="J174" s="217"/>
      <c r="K174" s="216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</row>
    <row r="175" spans="1:24" ht="12" customHeight="1">
      <c r="A175" s="109"/>
      <c r="B175" s="109"/>
      <c r="C175" s="109"/>
      <c r="D175" s="109"/>
      <c r="E175" s="109"/>
      <c r="F175" s="216"/>
      <c r="G175" s="216"/>
      <c r="H175" s="217"/>
      <c r="I175" s="218"/>
      <c r="J175" s="217"/>
      <c r="K175" s="216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</row>
    <row r="176" spans="1:24" ht="12" customHeight="1">
      <c r="A176" s="109"/>
      <c r="B176" s="109"/>
      <c r="C176" s="109"/>
      <c r="D176" s="109"/>
      <c r="E176" s="109"/>
      <c r="F176" s="216"/>
      <c r="G176" s="216"/>
      <c r="H176" s="217"/>
      <c r="I176" s="218"/>
      <c r="J176" s="217"/>
      <c r="K176" s="216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</row>
    <row r="177" spans="1:24" ht="12" customHeight="1">
      <c r="A177" s="109"/>
      <c r="B177" s="109"/>
      <c r="C177" s="109"/>
      <c r="D177" s="109"/>
      <c r="E177" s="109"/>
      <c r="F177" s="216"/>
      <c r="G177" s="216"/>
      <c r="H177" s="217"/>
      <c r="I177" s="218"/>
      <c r="J177" s="217"/>
      <c r="K177" s="216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</row>
    <row r="178" spans="1:24" ht="12" customHeight="1">
      <c r="A178" s="109"/>
      <c r="B178" s="109"/>
      <c r="C178" s="109"/>
      <c r="D178" s="109"/>
      <c r="E178" s="109"/>
      <c r="F178" s="216"/>
      <c r="G178" s="216"/>
      <c r="H178" s="217"/>
      <c r="I178" s="218"/>
      <c r="J178" s="217"/>
      <c r="K178" s="216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</row>
    <row r="179" spans="1:24" ht="12" customHeight="1">
      <c r="A179" s="109"/>
      <c r="B179" s="109"/>
      <c r="C179" s="109"/>
      <c r="D179" s="109"/>
      <c r="E179" s="109"/>
      <c r="F179" s="216"/>
      <c r="G179" s="216"/>
      <c r="H179" s="217"/>
      <c r="I179" s="218"/>
      <c r="J179" s="217"/>
      <c r="K179" s="216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</row>
    <row r="180" spans="1:24" ht="12" customHeight="1">
      <c r="A180" s="109"/>
      <c r="B180" s="109"/>
      <c r="C180" s="109"/>
      <c r="D180" s="109"/>
      <c r="E180" s="109"/>
      <c r="F180" s="216"/>
      <c r="G180" s="216"/>
      <c r="H180" s="217"/>
      <c r="I180" s="218"/>
      <c r="J180" s="217"/>
      <c r="K180" s="216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</row>
    <row r="181" spans="1:24" ht="12" customHeight="1">
      <c r="A181" s="109"/>
      <c r="B181" s="109"/>
      <c r="C181" s="109"/>
      <c r="D181" s="109"/>
      <c r="E181" s="109"/>
      <c r="F181" s="216"/>
      <c r="G181" s="216"/>
      <c r="H181" s="217"/>
      <c r="I181" s="218"/>
      <c r="J181" s="217"/>
      <c r="K181" s="216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</row>
    <row r="182" spans="1:24" ht="12" customHeight="1">
      <c r="A182" s="109"/>
      <c r="B182" s="109"/>
      <c r="C182" s="109"/>
      <c r="D182" s="109"/>
      <c r="E182" s="109"/>
      <c r="F182" s="216"/>
      <c r="G182" s="216"/>
      <c r="H182" s="217"/>
      <c r="I182" s="218"/>
      <c r="J182" s="217"/>
      <c r="K182" s="216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</row>
    <row r="183" spans="1:24" ht="12" customHeight="1">
      <c r="A183" s="109"/>
      <c r="B183" s="109"/>
      <c r="C183" s="109"/>
      <c r="D183" s="109"/>
      <c r="E183" s="109"/>
      <c r="F183" s="216"/>
      <c r="G183" s="216"/>
      <c r="H183" s="217"/>
      <c r="I183" s="218"/>
      <c r="J183" s="217"/>
      <c r="K183" s="216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</row>
    <row r="184" spans="1:24" ht="12" customHeight="1">
      <c r="A184" s="109"/>
      <c r="B184" s="109"/>
      <c r="C184" s="109"/>
      <c r="D184" s="109"/>
      <c r="E184" s="109"/>
      <c r="F184" s="216"/>
      <c r="G184" s="216"/>
      <c r="H184" s="217"/>
      <c r="I184" s="218"/>
      <c r="J184" s="217"/>
      <c r="K184" s="216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</row>
    <row r="185" spans="1:24" ht="12" customHeight="1">
      <c r="A185" s="109"/>
      <c r="B185" s="109"/>
      <c r="C185" s="109"/>
      <c r="D185" s="109"/>
      <c r="E185" s="109"/>
      <c r="F185" s="216"/>
      <c r="G185" s="216"/>
      <c r="H185" s="217"/>
      <c r="I185" s="218"/>
      <c r="J185" s="217"/>
      <c r="K185" s="216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</row>
    <row r="186" spans="1:24" ht="12" customHeight="1">
      <c r="A186" s="109"/>
      <c r="B186" s="109"/>
      <c r="C186" s="109"/>
      <c r="D186" s="109"/>
      <c r="E186" s="109"/>
      <c r="F186" s="216"/>
      <c r="G186" s="216"/>
      <c r="H186" s="217"/>
      <c r="I186" s="218"/>
      <c r="J186" s="217"/>
      <c r="K186" s="216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</row>
    <row r="187" spans="1:24" ht="12" customHeight="1">
      <c r="A187" s="109"/>
      <c r="B187" s="109"/>
      <c r="C187" s="109"/>
      <c r="D187" s="109"/>
      <c r="E187" s="109"/>
      <c r="F187" s="216"/>
      <c r="G187" s="216"/>
      <c r="H187" s="217"/>
      <c r="I187" s="218"/>
      <c r="J187" s="217"/>
      <c r="K187" s="216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</row>
    <row r="188" spans="1:24" ht="12" customHeight="1">
      <c r="A188" s="109"/>
      <c r="B188" s="109"/>
      <c r="C188" s="109"/>
      <c r="D188" s="109"/>
      <c r="E188" s="109"/>
      <c r="F188" s="216"/>
      <c r="G188" s="216"/>
      <c r="H188" s="217"/>
      <c r="I188" s="218"/>
      <c r="J188" s="217"/>
      <c r="K188" s="216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</row>
    <row r="189" spans="1:24" ht="12" customHeight="1">
      <c r="A189" s="109"/>
      <c r="B189" s="109"/>
      <c r="C189" s="109"/>
      <c r="D189" s="109"/>
      <c r="E189" s="109"/>
      <c r="F189" s="216"/>
      <c r="G189" s="216"/>
      <c r="H189" s="217"/>
      <c r="I189" s="218"/>
      <c r="J189" s="217"/>
      <c r="K189" s="216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</row>
    <row r="190" spans="1:24" ht="12" customHeight="1">
      <c r="A190" s="109"/>
      <c r="B190" s="109"/>
      <c r="C190" s="109"/>
      <c r="D190" s="109"/>
      <c r="E190" s="109"/>
      <c r="F190" s="216"/>
      <c r="G190" s="216"/>
      <c r="H190" s="217"/>
      <c r="I190" s="218"/>
      <c r="J190" s="217"/>
      <c r="K190" s="216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</row>
    <row r="191" spans="1:24" ht="12" customHeight="1">
      <c r="A191" s="109"/>
      <c r="B191" s="109"/>
      <c r="C191" s="109"/>
      <c r="D191" s="109"/>
      <c r="E191" s="109"/>
      <c r="F191" s="216"/>
      <c r="G191" s="216"/>
      <c r="H191" s="217"/>
      <c r="I191" s="218"/>
      <c r="J191" s="217"/>
      <c r="K191" s="216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</row>
    <row r="192" spans="1:24" ht="12" customHeight="1">
      <c r="A192" s="109"/>
      <c r="B192" s="109"/>
      <c r="C192" s="109"/>
      <c r="D192" s="109"/>
      <c r="E192" s="109"/>
      <c r="F192" s="216"/>
      <c r="G192" s="216"/>
      <c r="H192" s="217"/>
      <c r="I192" s="218"/>
      <c r="J192" s="217"/>
      <c r="K192" s="216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</row>
    <row r="193" spans="1:24" ht="12" customHeight="1">
      <c r="A193" s="109"/>
      <c r="B193" s="109"/>
      <c r="C193" s="109"/>
      <c r="D193" s="109"/>
      <c r="E193" s="109"/>
      <c r="F193" s="216"/>
      <c r="G193" s="216"/>
      <c r="H193" s="217"/>
      <c r="I193" s="218"/>
      <c r="J193" s="217"/>
      <c r="K193" s="216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</row>
    <row r="194" spans="1:24" ht="12" customHeight="1">
      <c r="A194" s="109"/>
      <c r="B194" s="109"/>
      <c r="C194" s="109"/>
      <c r="D194" s="109"/>
      <c r="E194" s="109"/>
      <c r="F194" s="216"/>
      <c r="G194" s="216"/>
      <c r="H194" s="217"/>
      <c r="I194" s="218"/>
      <c r="J194" s="217"/>
      <c r="K194" s="216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</row>
    <row r="195" spans="1:24" ht="12" customHeight="1">
      <c r="A195" s="109"/>
      <c r="B195" s="109"/>
      <c r="C195" s="109"/>
      <c r="D195" s="109"/>
      <c r="E195" s="109"/>
      <c r="F195" s="216"/>
      <c r="G195" s="216"/>
      <c r="H195" s="217"/>
      <c r="I195" s="218"/>
      <c r="J195" s="217"/>
      <c r="K195" s="216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</row>
    <row r="196" spans="1:24" ht="12" customHeight="1">
      <c r="A196" s="109"/>
      <c r="B196" s="109"/>
      <c r="C196" s="109"/>
      <c r="D196" s="109"/>
      <c r="E196" s="109"/>
      <c r="F196" s="216"/>
      <c r="G196" s="216"/>
      <c r="H196" s="217"/>
      <c r="I196" s="218"/>
      <c r="J196" s="217"/>
      <c r="K196" s="216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</row>
    <row r="197" spans="1:24" ht="12" customHeight="1">
      <c r="A197" s="109"/>
      <c r="B197" s="109"/>
      <c r="C197" s="109"/>
      <c r="D197" s="109"/>
      <c r="E197" s="109"/>
      <c r="F197" s="216"/>
      <c r="G197" s="216"/>
      <c r="H197" s="217"/>
      <c r="I197" s="218"/>
      <c r="J197" s="217"/>
      <c r="K197" s="216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</row>
    <row r="198" spans="1:24" ht="12" customHeight="1">
      <c r="A198" s="109"/>
      <c r="B198" s="109"/>
      <c r="C198" s="109"/>
      <c r="D198" s="109"/>
      <c r="E198" s="109"/>
      <c r="F198" s="216"/>
      <c r="G198" s="216"/>
      <c r="H198" s="217"/>
      <c r="I198" s="218"/>
      <c r="J198" s="217"/>
      <c r="K198" s="216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</row>
    <row r="199" spans="1:24" ht="12" customHeight="1">
      <c r="A199" s="109"/>
      <c r="B199" s="109"/>
      <c r="C199" s="109"/>
      <c r="D199" s="109"/>
      <c r="E199" s="109"/>
      <c r="F199" s="216"/>
      <c r="G199" s="216"/>
      <c r="H199" s="217"/>
      <c r="I199" s="218"/>
      <c r="J199" s="217"/>
      <c r="K199" s="216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</row>
    <row r="200" spans="1:24" ht="12" customHeight="1">
      <c r="A200" s="109"/>
      <c r="B200" s="109"/>
      <c r="C200" s="109"/>
      <c r="D200" s="109"/>
      <c r="E200" s="109"/>
      <c r="F200" s="216"/>
      <c r="G200" s="216"/>
      <c r="H200" s="217"/>
      <c r="I200" s="218"/>
      <c r="J200" s="217"/>
      <c r="K200" s="216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</row>
    <row r="201" spans="1:24" ht="12" customHeight="1">
      <c r="A201" s="109"/>
      <c r="B201" s="109"/>
      <c r="C201" s="109"/>
      <c r="D201" s="109"/>
      <c r="E201" s="109"/>
      <c r="F201" s="216"/>
      <c r="G201" s="216"/>
      <c r="H201" s="217"/>
      <c r="I201" s="218"/>
      <c r="J201" s="217"/>
      <c r="K201" s="216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</row>
    <row r="202" spans="1:24" ht="12" customHeight="1">
      <c r="A202" s="109"/>
      <c r="B202" s="109"/>
      <c r="C202" s="109"/>
      <c r="D202" s="109"/>
      <c r="E202" s="109"/>
      <c r="F202" s="216"/>
      <c r="G202" s="216"/>
      <c r="H202" s="217"/>
      <c r="I202" s="218"/>
      <c r="J202" s="217"/>
      <c r="K202" s="216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</row>
    <row r="203" spans="1:24" ht="12" customHeight="1">
      <c r="A203" s="109"/>
      <c r="B203" s="109"/>
      <c r="C203" s="109"/>
      <c r="D203" s="109"/>
      <c r="E203" s="109"/>
      <c r="F203" s="216"/>
      <c r="G203" s="216"/>
      <c r="H203" s="217"/>
      <c r="I203" s="218"/>
      <c r="J203" s="217"/>
      <c r="K203" s="216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</row>
    <row r="204" spans="1:24" ht="12" customHeight="1">
      <c r="A204" s="109"/>
      <c r="B204" s="109"/>
      <c r="C204" s="109"/>
      <c r="D204" s="109"/>
      <c r="E204" s="109"/>
      <c r="F204" s="216"/>
      <c r="G204" s="216"/>
      <c r="H204" s="217"/>
      <c r="I204" s="218"/>
      <c r="J204" s="217"/>
      <c r="K204" s="216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</row>
    <row r="205" spans="1:24" ht="12" customHeight="1">
      <c r="A205" s="109"/>
      <c r="B205" s="109"/>
      <c r="C205" s="109"/>
      <c r="D205" s="109"/>
      <c r="E205" s="109"/>
      <c r="F205" s="216"/>
      <c r="G205" s="216"/>
      <c r="H205" s="217"/>
      <c r="I205" s="218"/>
      <c r="J205" s="217"/>
      <c r="K205" s="216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</row>
    <row r="206" spans="1:24" ht="12" customHeight="1">
      <c r="A206" s="109"/>
      <c r="B206" s="109"/>
      <c r="C206" s="109"/>
      <c r="D206" s="109"/>
      <c r="E206" s="109"/>
      <c r="F206" s="216"/>
      <c r="G206" s="216"/>
      <c r="H206" s="217"/>
      <c r="I206" s="218"/>
      <c r="J206" s="217"/>
      <c r="K206" s="216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</row>
    <row r="207" spans="1:24" ht="12" customHeight="1">
      <c r="A207" s="109"/>
      <c r="B207" s="109"/>
      <c r="C207" s="109"/>
      <c r="D207" s="109"/>
      <c r="E207" s="109"/>
      <c r="F207" s="216"/>
      <c r="G207" s="216"/>
      <c r="H207" s="217"/>
      <c r="I207" s="218"/>
      <c r="J207" s="217"/>
      <c r="K207" s="216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</row>
    <row r="208" spans="1:24" ht="12" customHeight="1">
      <c r="A208" s="109"/>
      <c r="B208" s="109"/>
      <c r="C208" s="109"/>
      <c r="D208" s="109"/>
      <c r="E208" s="109"/>
      <c r="F208" s="216"/>
      <c r="G208" s="216"/>
      <c r="H208" s="217"/>
      <c r="I208" s="218"/>
      <c r="J208" s="217"/>
      <c r="K208" s="216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</row>
    <row r="209" spans="1:24" ht="12" customHeight="1">
      <c r="A209" s="109"/>
      <c r="B209" s="109"/>
      <c r="C209" s="109"/>
      <c r="D209" s="109"/>
      <c r="E209" s="109"/>
      <c r="F209" s="216"/>
      <c r="G209" s="216"/>
      <c r="H209" s="217"/>
      <c r="I209" s="218"/>
      <c r="J209" s="217"/>
      <c r="K209" s="216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</row>
    <row r="210" spans="1:24" ht="12" customHeight="1">
      <c r="A210" s="109"/>
      <c r="B210" s="109"/>
      <c r="C210" s="109"/>
      <c r="D210" s="109"/>
      <c r="E210" s="109"/>
      <c r="F210" s="216"/>
      <c r="G210" s="216"/>
      <c r="H210" s="217"/>
      <c r="I210" s="218"/>
      <c r="J210" s="217"/>
      <c r="K210" s="216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</row>
    <row r="211" spans="1:24" ht="12" customHeight="1">
      <c r="A211" s="109"/>
      <c r="B211" s="109"/>
      <c r="C211" s="109"/>
      <c r="D211" s="109"/>
      <c r="E211" s="109"/>
      <c r="F211" s="216"/>
      <c r="G211" s="216"/>
      <c r="H211" s="217"/>
      <c r="I211" s="218"/>
      <c r="J211" s="217"/>
      <c r="K211" s="216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</row>
    <row r="212" spans="1:24" ht="12" customHeight="1">
      <c r="A212" s="109"/>
      <c r="B212" s="109"/>
      <c r="C212" s="109"/>
      <c r="D212" s="109"/>
      <c r="E212" s="109"/>
      <c r="F212" s="216"/>
      <c r="G212" s="216"/>
      <c r="H212" s="217"/>
      <c r="I212" s="218"/>
      <c r="J212" s="217"/>
      <c r="K212" s="216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</row>
    <row r="213" spans="1:24" ht="12" customHeight="1">
      <c r="A213" s="109"/>
      <c r="B213" s="109"/>
      <c r="C213" s="109"/>
      <c r="D213" s="109"/>
      <c r="E213" s="109"/>
      <c r="F213" s="216"/>
      <c r="G213" s="216"/>
      <c r="H213" s="217"/>
      <c r="I213" s="218"/>
      <c r="J213" s="217"/>
      <c r="K213" s="216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</row>
    <row r="214" spans="1:24" ht="12" customHeight="1">
      <c r="A214" s="109"/>
      <c r="B214" s="109"/>
      <c r="C214" s="109"/>
      <c r="D214" s="109"/>
      <c r="E214" s="109"/>
      <c r="F214" s="216"/>
      <c r="G214" s="216"/>
      <c r="H214" s="217"/>
      <c r="I214" s="218"/>
      <c r="J214" s="217"/>
      <c r="K214" s="216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</row>
    <row r="215" spans="1:24" ht="12" customHeight="1">
      <c r="A215" s="109"/>
      <c r="B215" s="109"/>
      <c r="C215" s="109"/>
      <c r="D215" s="109"/>
      <c r="E215" s="109"/>
      <c r="F215" s="216"/>
      <c r="G215" s="216"/>
      <c r="H215" s="217"/>
      <c r="I215" s="218"/>
      <c r="J215" s="217"/>
      <c r="K215" s="216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</row>
    <row r="216" spans="1:24" ht="12" customHeight="1">
      <c r="A216" s="109"/>
      <c r="B216" s="109"/>
      <c r="C216" s="109"/>
      <c r="D216" s="109"/>
      <c r="E216" s="109"/>
      <c r="F216" s="216"/>
      <c r="G216" s="216"/>
      <c r="H216" s="217"/>
      <c r="I216" s="218"/>
      <c r="J216" s="217"/>
      <c r="K216" s="216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</row>
    <row r="217" spans="1:24" ht="12" customHeight="1">
      <c r="A217" s="109"/>
      <c r="B217" s="109"/>
      <c r="C217" s="109"/>
      <c r="D217" s="109"/>
      <c r="E217" s="109"/>
      <c r="F217" s="216"/>
      <c r="G217" s="216"/>
      <c r="H217" s="217"/>
      <c r="I217" s="218"/>
      <c r="J217" s="217"/>
      <c r="K217" s="216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</row>
    <row r="218" spans="1:24" ht="12" customHeight="1">
      <c r="A218" s="109"/>
      <c r="B218" s="109"/>
      <c r="C218" s="109"/>
      <c r="D218" s="109"/>
      <c r="E218" s="109"/>
      <c r="F218" s="216"/>
      <c r="G218" s="216"/>
      <c r="H218" s="217"/>
      <c r="I218" s="218"/>
      <c r="J218" s="217"/>
      <c r="K218" s="216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</row>
    <row r="219" spans="1:24" ht="12" customHeight="1">
      <c r="A219" s="109"/>
      <c r="B219" s="109"/>
      <c r="C219" s="109"/>
      <c r="D219" s="109"/>
      <c r="E219" s="109"/>
      <c r="F219" s="216"/>
      <c r="G219" s="216"/>
      <c r="H219" s="217"/>
      <c r="I219" s="218"/>
      <c r="J219" s="217"/>
      <c r="K219" s="216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</row>
    <row r="220" spans="1:24" ht="12" customHeight="1">
      <c r="A220" s="109"/>
      <c r="B220" s="109"/>
      <c r="C220" s="109"/>
      <c r="D220" s="109"/>
      <c r="E220" s="109"/>
      <c r="F220" s="216"/>
      <c r="G220" s="216"/>
      <c r="H220" s="217"/>
      <c r="I220" s="218"/>
      <c r="J220" s="217"/>
      <c r="K220" s="216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</row>
    <row r="221" spans="1:24" ht="12" customHeight="1">
      <c r="A221" s="109"/>
      <c r="B221" s="109"/>
      <c r="C221" s="109"/>
      <c r="D221" s="109"/>
      <c r="E221" s="109"/>
      <c r="F221" s="216"/>
      <c r="G221" s="216"/>
      <c r="H221" s="217"/>
      <c r="I221" s="218"/>
      <c r="J221" s="217"/>
      <c r="K221" s="216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</row>
    <row r="222" spans="1:24" ht="12" customHeight="1">
      <c r="A222" s="109"/>
      <c r="B222" s="109"/>
      <c r="C222" s="109"/>
      <c r="D222" s="109"/>
      <c r="E222" s="109"/>
      <c r="F222" s="216"/>
      <c r="G222" s="216"/>
      <c r="H222" s="217"/>
      <c r="I222" s="218"/>
      <c r="J222" s="217"/>
      <c r="K222" s="216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</row>
    <row r="223" spans="1:24" ht="12" customHeight="1">
      <c r="A223" s="109"/>
      <c r="B223" s="109"/>
      <c r="C223" s="109"/>
      <c r="D223" s="109"/>
      <c r="E223" s="109"/>
      <c r="F223" s="216"/>
      <c r="G223" s="216"/>
      <c r="H223" s="217"/>
      <c r="I223" s="218"/>
      <c r="J223" s="217"/>
      <c r="K223" s="216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</row>
    <row r="224" spans="1:24" ht="12" customHeight="1">
      <c r="A224" s="109"/>
      <c r="B224" s="109"/>
      <c r="C224" s="109"/>
      <c r="D224" s="109"/>
      <c r="E224" s="109"/>
      <c r="F224" s="216"/>
      <c r="G224" s="216"/>
      <c r="H224" s="217"/>
      <c r="I224" s="218"/>
      <c r="J224" s="217"/>
      <c r="K224" s="216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</row>
    <row r="225" spans="1:24" ht="12" customHeight="1">
      <c r="A225" s="109"/>
      <c r="B225" s="109"/>
      <c r="C225" s="109"/>
      <c r="D225" s="109"/>
      <c r="E225" s="109"/>
      <c r="F225" s="109"/>
      <c r="G225" s="109"/>
      <c r="H225" s="178"/>
      <c r="I225" s="111"/>
      <c r="J225" s="178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</row>
    <row r="226" spans="1:24" ht="12" customHeight="1">
      <c r="A226" s="109"/>
      <c r="B226" s="109"/>
      <c r="C226" s="109"/>
      <c r="D226" s="109"/>
      <c r="E226" s="109"/>
      <c r="F226" s="109"/>
      <c r="G226" s="109"/>
      <c r="H226" s="178"/>
      <c r="I226" s="111"/>
      <c r="J226" s="178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</row>
    <row r="227" spans="1:24" ht="12" customHeight="1">
      <c r="A227" s="109"/>
      <c r="B227" s="109"/>
      <c r="C227" s="109"/>
      <c r="D227" s="109"/>
      <c r="E227" s="109"/>
      <c r="F227" s="109"/>
      <c r="G227" s="109"/>
      <c r="H227" s="178"/>
      <c r="I227" s="111"/>
      <c r="J227" s="178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</row>
    <row r="228" spans="1:24" ht="12" customHeight="1">
      <c r="A228" s="109"/>
      <c r="B228" s="109"/>
      <c r="C228" s="109"/>
      <c r="D228" s="109"/>
      <c r="E228" s="109"/>
      <c r="F228" s="109"/>
      <c r="G228" s="109"/>
      <c r="H228" s="178"/>
      <c r="I228" s="111"/>
      <c r="J228" s="178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</row>
    <row r="229" spans="1:24" ht="12" customHeight="1">
      <c r="A229" s="109"/>
      <c r="B229" s="109"/>
      <c r="C229" s="109"/>
      <c r="D229" s="109"/>
      <c r="E229" s="109"/>
      <c r="F229" s="109"/>
      <c r="G229" s="109"/>
      <c r="H229" s="178"/>
      <c r="I229" s="111"/>
      <c r="J229" s="178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</row>
    <row r="230" spans="1:24" ht="12" customHeight="1">
      <c r="A230" s="109"/>
      <c r="B230" s="109"/>
      <c r="C230" s="109"/>
      <c r="D230" s="109"/>
      <c r="E230" s="109"/>
      <c r="F230" s="109"/>
      <c r="G230" s="109"/>
      <c r="H230" s="178"/>
      <c r="I230" s="111"/>
      <c r="J230" s="178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</row>
    <row r="231" spans="1:24" ht="12" customHeight="1">
      <c r="A231" s="109"/>
      <c r="B231" s="109"/>
      <c r="C231" s="109"/>
      <c r="D231" s="109"/>
      <c r="E231" s="109"/>
      <c r="F231" s="109"/>
      <c r="G231" s="109"/>
      <c r="H231" s="178"/>
      <c r="I231" s="111"/>
      <c r="J231" s="178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</row>
    <row r="232" spans="1:24" ht="12" customHeight="1">
      <c r="A232" s="109"/>
      <c r="B232" s="109"/>
      <c r="C232" s="109"/>
      <c r="D232" s="109"/>
      <c r="E232" s="109"/>
      <c r="F232" s="109"/>
      <c r="G232" s="109"/>
      <c r="H232" s="178"/>
      <c r="I232" s="111"/>
      <c r="J232" s="178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</row>
    <row r="233" spans="1:24" ht="12" customHeight="1">
      <c r="A233" s="109"/>
      <c r="B233" s="109"/>
      <c r="C233" s="109"/>
      <c r="D233" s="109"/>
      <c r="E233" s="109"/>
      <c r="F233" s="109"/>
      <c r="G233" s="109"/>
      <c r="H233" s="178"/>
      <c r="I233" s="111"/>
      <c r="J233" s="178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</row>
    <row r="234" spans="1:24" ht="12" customHeight="1">
      <c r="A234" s="109"/>
      <c r="B234" s="109"/>
      <c r="C234" s="109"/>
      <c r="D234" s="109"/>
      <c r="E234" s="109"/>
      <c r="F234" s="109"/>
      <c r="G234" s="109"/>
      <c r="H234" s="178"/>
      <c r="I234" s="111"/>
      <c r="J234" s="178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</row>
    <row r="235" spans="1:24" ht="12" customHeight="1">
      <c r="A235" s="109"/>
      <c r="B235" s="109"/>
      <c r="C235" s="109"/>
      <c r="D235" s="109"/>
      <c r="E235" s="109"/>
      <c r="F235" s="109"/>
      <c r="G235" s="109"/>
      <c r="H235" s="178"/>
      <c r="I235" s="111"/>
      <c r="J235" s="178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</row>
    <row r="236" spans="1:24" ht="12" customHeight="1">
      <c r="A236" s="109"/>
      <c r="B236" s="109"/>
      <c r="C236" s="109"/>
      <c r="D236" s="109"/>
      <c r="E236" s="109"/>
      <c r="F236" s="109"/>
      <c r="G236" s="109"/>
      <c r="H236" s="178"/>
      <c r="I236" s="111"/>
      <c r="J236" s="178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</row>
    <row r="237" spans="1:24" ht="12" customHeight="1">
      <c r="A237" s="109"/>
      <c r="B237" s="109"/>
      <c r="C237" s="109"/>
      <c r="D237" s="109"/>
      <c r="E237" s="109"/>
      <c r="F237" s="109"/>
      <c r="G237" s="109"/>
      <c r="H237" s="178"/>
      <c r="I237" s="111"/>
      <c r="J237" s="178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</row>
    <row r="238" spans="1:24" ht="12" customHeight="1">
      <c r="A238" s="109"/>
      <c r="B238" s="109"/>
      <c r="C238" s="109"/>
      <c r="D238" s="109"/>
      <c r="E238" s="109"/>
      <c r="F238" s="109"/>
      <c r="G238" s="109"/>
      <c r="H238" s="178"/>
      <c r="I238" s="111"/>
      <c r="J238" s="178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</row>
    <row r="239" spans="1:24" ht="12" customHeight="1">
      <c r="A239" s="109"/>
      <c r="B239" s="109"/>
      <c r="C239" s="109"/>
      <c r="D239" s="109"/>
      <c r="E239" s="109"/>
      <c r="F239" s="109"/>
      <c r="G239" s="109"/>
      <c r="H239" s="178"/>
      <c r="I239" s="111"/>
      <c r="J239" s="178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</row>
    <row r="240" spans="1:24" ht="12" customHeight="1">
      <c r="A240" s="109"/>
      <c r="B240" s="109"/>
      <c r="C240" s="109"/>
      <c r="D240" s="109"/>
      <c r="E240" s="109"/>
      <c r="F240" s="109"/>
      <c r="G240" s="109"/>
      <c r="H240" s="178"/>
      <c r="I240" s="111"/>
      <c r="J240" s="178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</row>
    <row r="241" spans="1:24" ht="12" customHeight="1">
      <c r="A241" s="109"/>
      <c r="B241" s="109"/>
      <c r="C241" s="109"/>
      <c r="D241" s="109"/>
      <c r="E241" s="109"/>
      <c r="F241" s="109"/>
      <c r="G241" s="109"/>
      <c r="H241" s="178"/>
      <c r="I241" s="111"/>
      <c r="J241" s="178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</row>
    <row r="242" spans="1:24" ht="12" customHeight="1">
      <c r="A242" s="109"/>
      <c r="B242" s="109"/>
      <c r="C242" s="109"/>
      <c r="D242" s="109"/>
      <c r="E242" s="109"/>
      <c r="F242" s="109"/>
      <c r="G242" s="109"/>
      <c r="H242" s="178"/>
      <c r="I242" s="111"/>
      <c r="J242" s="178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</row>
    <row r="243" spans="1:24" ht="12" customHeight="1">
      <c r="A243" s="109"/>
      <c r="B243" s="109"/>
      <c r="C243" s="109"/>
      <c r="D243" s="109"/>
      <c r="E243" s="109"/>
      <c r="F243" s="109"/>
      <c r="G243" s="109"/>
      <c r="H243" s="178"/>
      <c r="I243" s="111"/>
      <c r="J243" s="178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</row>
    <row r="244" spans="1:24" ht="12" customHeight="1">
      <c r="A244" s="109"/>
      <c r="B244" s="109"/>
      <c r="C244" s="109"/>
      <c r="D244" s="109"/>
      <c r="E244" s="109"/>
      <c r="F244" s="109"/>
      <c r="G244" s="109"/>
      <c r="H244" s="178"/>
      <c r="I244" s="111"/>
      <c r="J244" s="178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</row>
    <row r="245" spans="1:24" ht="12" customHeight="1">
      <c r="A245" s="109"/>
      <c r="B245" s="109"/>
      <c r="C245" s="109"/>
      <c r="D245" s="109"/>
      <c r="E245" s="109"/>
      <c r="F245" s="109"/>
      <c r="G245" s="109"/>
      <c r="H245" s="178"/>
      <c r="I245" s="111"/>
      <c r="J245" s="178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</row>
    <row r="246" spans="1:24" ht="12" customHeight="1">
      <c r="A246" s="109"/>
      <c r="B246" s="109"/>
      <c r="C246" s="109"/>
      <c r="D246" s="109"/>
      <c r="E246" s="109"/>
      <c r="F246" s="109"/>
      <c r="G246" s="109"/>
      <c r="H246" s="178"/>
      <c r="I246" s="111"/>
      <c r="J246" s="178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</row>
    <row r="247" spans="1:24" ht="12" customHeight="1">
      <c r="A247" s="109"/>
      <c r="B247" s="109"/>
      <c r="C247" s="109"/>
      <c r="D247" s="109"/>
      <c r="E247" s="109"/>
      <c r="F247" s="109"/>
      <c r="G247" s="109"/>
      <c r="H247" s="178"/>
      <c r="I247" s="111"/>
      <c r="J247" s="178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</row>
    <row r="248" spans="1:24" ht="12" customHeight="1">
      <c r="A248" s="109"/>
      <c r="B248" s="109"/>
      <c r="C248" s="109"/>
      <c r="D248" s="109"/>
      <c r="E248" s="109"/>
      <c r="F248" s="109"/>
      <c r="G248" s="109"/>
      <c r="H248" s="178"/>
      <c r="I248" s="111"/>
      <c r="J248" s="178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</row>
    <row r="249" spans="1:24" ht="12" customHeight="1">
      <c r="A249" s="109"/>
      <c r="B249" s="109"/>
      <c r="C249" s="109"/>
      <c r="D249" s="109"/>
      <c r="E249" s="109"/>
      <c r="F249" s="109"/>
      <c r="G249" s="109"/>
      <c r="H249" s="178"/>
      <c r="I249" s="111"/>
      <c r="J249" s="178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</row>
    <row r="250" spans="1:24" ht="12" customHeight="1">
      <c r="A250" s="109"/>
      <c r="B250" s="109"/>
      <c r="C250" s="109"/>
      <c r="D250" s="109"/>
      <c r="E250" s="109"/>
      <c r="F250" s="109"/>
      <c r="G250" s="109"/>
      <c r="H250" s="178"/>
      <c r="I250" s="111"/>
      <c r="J250" s="178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</row>
    <row r="251" spans="1:24" ht="12" customHeight="1">
      <c r="A251" s="109"/>
      <c r="B251" s="109"/>
      <c r="C251" s="109"/>
      <c r="D251" s="109"/>
      <c r="E251" s="109"/>
      <c r="F251" s="109"/>
      <c r="G251" s="109"/>
      <c r="H251" s="178"/>
      <c r="I251" s="111"/>
      <c r="J251" s="178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</row>
    <row r="252" spans="1:24" ht="12" customHeight="1">
      <c r="A252" s="109"/>
      <c r="B252" s="109"/>
      <c r="C252" s="109"/>
      <c r="D252" s="109"/>
      <c r="E252" s="109"/>
      <c r="F252" s="109"/>
      <c r="G252" s="109"/>
      <c r="H252" s="178"/>
      <c r="I252" s="111"/>
      <c r="J252" s="178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</row>
    <row r="253" spans="1:24" ht="12" customHeight="1">
      <c r="A253" s="109"/>
      <c r="B253" s="109"/>
      <c r="C253" s="109"/>
      <c r="D253" s="109"/>
      <c r="E253" s="109"/>
      <c r="F253" s="109"/>
      <c r="G253" s="109"/>
      <c r="H253" s="178"/>
      <c r="I253" s="111"/>
      <c r="J253" s="178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</row>
    <row r="254" spans="1:24" ht="12" customHeight="1">
      <c r="A254" s="109"/>
      <c r="B254" s="109"/>
      <c r="C254" s="109"/>
      <c r="D254" s="109"/>
      <c r="E254" s="109"/>
      <c r="F254" s="109"/>
      <c r="G254" s="109"/>
      <c r="H254" s="178"/>
      <c r="I254" s="111"/>
      <c r="J254" s="178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</row>
    <row r="255" spans="1:24" ht="12" customHeight="1">
      <c r="A255" s="109"/>
      <c r="B255" s="109"/>
      <c r="C255" s="109"/>
      <c r="D255" s="109"/>
      <c r="E255" s="109"/>
      <c r="F255" s="109"/>
      <c r="G255" s="109"/>
      <c r="H255" s="178"/>
      <c r="I255" s="111"/>
      <c r="J255" s="178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</row>
    <row r="256" spans="1:24" ht="12" customHeight="1">
      <c r="A256" s="109"/>
      <c r="B256" s="109"/>
      <c r="C256" s="109"/>
      <c r="D256" s="109"/>
      <c r="E256" s="109"/>
      <c r="F256" s="109"/>
      <c r="G256" s="109"/>
      <c r="H256" s="178"/>
      <c r="I256" s="111"/>
      <c r="J256" s="178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</row>
    <row r="257" spans="1:24" ht="12" customHeight="1">
      <c r="A257" s="109"/>
      <c r="B257" s="109"/>
      <c r="C257" s="109"/>
      <c r="D257" s="109"/>
      <c r="E257" s="109"/>
      <c r="F257" s="109"/>
      <c r="G257" s="109"/>
      <c r="H257" s="178"/>
      <c r="I257" s="111"/>
      <c r="J257" s="178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</row>
    <row r="258" spans="1:24" ht="12" customHeight="1">
      <c r="A258" s="109"/>
      <c r="B258" s="109"/>
      <c r="C258" s="109"/>
      <c r="D258" s="109"/>
      <c r="E258" s="109"/>
      <c r="F258" s="109"/>
      <c r="G258" s="109"/>
      <c r="H258" s="178"/>
      <c r="I258" s="111"/>
      <c r="J258" s="178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</row>
    <row r="259" spans="1:24" ht="12" customHeight="1">
      <c r="A259" s="109"/>
      <c r="B259" s="109"/>
      <c r="C259" s="109"/>
      <c r="D259" s="109"/>
      <c r="E259" s="109"/>
      <c r="F259" s="109"/>
      <c r="G259" s="109"/>
      <c r="H259" s="178"/>
      <c r="I259" s="111"/>
      <c r="J259" s="178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</row>
    <row r="260" spans="1:24" ht="12" customHeight="1">
      <c r="A260" s="109"/>
      <c r="B260" s="109"/>
      <c r="C260" s="109"/>
      <c r="D260" s="109"/>
      <c r="E260" s="109"/>
      <c r="F260" s="109"/>
      <c r="G260" s="109"/>
      <c r="H260" s="178"/>
      <c r="I260" s="111"/>
      <c r="J260" s="178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</row>
    <row r="261" spans="1:24" ht="12" customHeight="1">
      <c r="A261" s="109"/>
      <c r="B261" s="109"/>
      <c r="C261" s="109"/>
      <c r="D261" s="109"/>
      <c r="E261" s="109"/>
      <c r="F261" s="109"/>
      <c r="G261" s="109"/>
      <c r="H261" s="178"/>
      <c r="I261" s="111"/>
      <c r="J261" s="178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</row>
    <row r="262" spans="1:24" ht="12" customHeight="1">
      <c r="A262" s="109"/>
      <c r="B262" s="109"/>
      <c r="C262" s="109"/>
      <c r="D262" s="109"/>
      <c r="E262" s="109"/>
      <c r="F262" s="109"/>
      <c r="G262" s="109"/>
      <c r="H262" s="178"/>
      <c r="I262" s="111"/>
      <c r="J262" s="178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</row>
    <row r="263" spans="1:24" ht="12" customHeight="1">
      <c r="A263" s="109"/>
      <c r="B263" s="109"/>
      <c r="C263" s="109"/>
      <c r="D263" s="109"/>
      <c r="E263" s="109"/>
      <c r="F263" s="109"/>
      <c r="G263" s="109"/>
      <c r="H263" s="178"/>
      <c r="I263" s="111"/>
      <c r="J263" s="178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</row>
    <row r="264" spans="1:24" ht="12" customHeight="1">
      <c r="A264" s="109"/>
      <c r="B264" s="109"/>
      <c r="C264" s="109"/>
      <c r="D264" s="109"/>
      <c r="E264" s="109"/>
      <c r="F264" s="109"/>
      <c r="G264" s="109"/>
      <c r="H264" s="178"/>
      <c r="I264" s="111"/>
      <c r="J264" s="178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</row>
    <row r="265" spans="1:24" ht="12" customHeight="1">
      <c r="A265" s="109"/>
      <c r="B265" s="109"/>
      <c r="C265" s="109"/>
      <c r="D265" s="109"/>
      <c r="E265" s="109"/>
      <c r="F265" s="109"/>
      <c r="G265" s="109"/>
      <c r="H265" s="178"/>
      <c r="I265" s="111"/>
      <c r="J265" s="178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</row>
    <row r="266" spans="1:24" ht="12" customHeight="1">
      <c r="A266" s="109"/>
      <c r="B266" s="109"/>
      <c r="C266" s="109"/>
      <c r="D266" s="109"/>
      <c r="E266" s="109"/>
      <c r="F266" s="109"/>
      <c r="G266" s="109"/>
      <c r="H266" s="178"/>
      <c r="I266" s="111"/>
      <c r="J266" s="178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</row>
    <row r="267" spans="1:24" ht="12" customHeight="1">
      <c r="A267" s="109"/>
      <c r="B267" s="109"/>
      <c r="C267" s="109"/>
      <c r="D267" s="109"/>
      <c r="E267" s="109"/>
      <c r="F267" s="109"/>
      <c r="G267" s="109"/>
      <c r="H267" s="178"/>
      <c r="I267" s="111"/>
      <c r="J267" s="178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</row>
    <row r="268" spans="1:24" ht="12" customHeight="1">
      <c r="A268" s="109"/>
      <c r="B268" s="109"/>
      <c r="C268" s="109"/>
      <c r="D268" s="109"/>
      <c r="E268" s="109"/>
      <c r="F268" s="109"/>
      <c r="G268" s="109"/>
      <c r="H268" s="178"/>
      <c r="I268" s="111"/>
      <c r="J268" s="178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</row>
    <row r="269" spans="1:24" ht="12" customHeight="1">
      <c r="A269" s="109"/>
      <c r="B269" s="109"/>
      <c r="C269" s="109"/>
      <c r="D269" s="109"/>
      <c r="E269" s="109"/>
      <c r="F269" s="109"/>
      <c r="G269" s="109"/>
      <c r="H269" s="178"/>
      <c r="I269" s="111"/>
      <c r="J269" s="178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</row>
    <row r="270" spans="1:24" ht="12" customHeight="1">
      <c r="A270" s="109"/>
      <c r="B270" s="109"/>
      <c r="C270" s="109"/>
      <c r="D270" s="109"/>
      <c r="E270" s="109"/>
      <c r="F270" s="109"/>
      <c r="G270" s="109"/>
      <c r="H270" s="178"/>
      <c r="I270" s="111"/>
      <c r="J270" s="178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</row>
    <row r="271" spans="1:24" ht="12" customHeight="1">
      <c r="A271" s="109"/>
      <c r="B271" s="109"/>
      <c r="C271" s="109"/>
      <c r="D271" s="109"/>
      <c r="E271" s="109"/>
      <c r="F271" s="109"/>
      <c r="G271" s="109"/>
      <c r="H271" s="178"/>
      <c r="I271" s="111"/>
      <c r="J271" s="178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</row>
    <row r="272" spans="1:24" ht="12" customHeight="1">
      <c r="A272" s="109"/>
      <c r="B272" s="109"/>
      <c r="C272" s="109"/>
      <c r="D272" s="109"/>
      <c r="E272" s="109"/>
      <c r="F272" s="109"/>
      <c r="G272" s="109"/>
      <c r="H272" s="178"/>
      <c r="I272" s="111"/>
      <c r="J272" s="178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</row>
    <row r="273" spans="1:24" ht="12" customHeight="1">
      <c r="A273" s="109"/>
      <c r="B273" s="109"/>
      <c r="C273" s="109"/>
      <c r="D273" s="109"/>
      <c r="E273" s="109"/>
      <c r="F273" s="109"/>
      <c r="G273" s="109"/>
      <c r="H273" s="178"/>
      <c r="I273" s="111"/>
      <c r="J273" s="178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</row>
    <row r="274" spans="1:24" ht="12" customHeight="1">
      <c r="A274" s="109"/>
      <c r="B274" s="109"/>
      <c r="C274" s="109"/>
      <c r="D274" s="109"/>
      <c r="E274" s="109"/>
      <c r="F274" s="109"/>
      <c r="G274" s="109"/>
      <c r="H274" s="178"/>
      <c r="I274" s="111"/>
      <c r="J274" s="178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</row>
    <row r="275" spans="1:24" ht="12" customHeight="1">
      <c r="A275" s="109"/>
      <c r="B275" s="109"/>
      <c r="C275" s="109"/>
      <c r="D275" s="109"/>
      <c r="E275" s="109"/>
      <c r="F275" s="109"/>
      <c r="G275" s="109"/>
      <c r="H275" s="178"/>
      <c r="I275" s="111"/>
      <c r="J275" s="178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</row>
    <row r="276" spans="1:24" ht="12" customHeight="1">
      <c r="A276" s="109"/>
      <c r="B276" s="109"/>
      <c r="C276" s="109"/>
      <c r="D276" s="109"/>
      <c r="E276" s="109"/>
      <c r="F276" s="109"/>
      <c r="G276" s="109"/>
      <c r="H276" s="178"/>
      <c r="I276" s="111"/>
      <c r="J276" s="178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</row>
    <row r="277" spans="1:24" ht="12" customHeight="1">
      <c r="A277" s="109"/>
      <c r="B277" s="109"/>
      <c r="C277" s="109"/>
      <c r="D277" s="109"/>
      <c r="E277" s="109"/>
      <c r="F277" s="109"/>
      <c r="G277" s="109"/>
      <c r="H277" s="178"/>
      <c r="I277" s="111"/>
      <c r="J277" s="178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</row>
    <row r="278" spans="1:24" ht="12" customHeight="1">
      <c r="A278" s="109"/>
      <c r="B278" s="109"/>
      <c r="C278" s="109"/>
      <c r="D278" s="109"/>
      <c r="E278" s="109"/>
      <c r="F278" s="109"/>
      <c r="G278" s="109"/>
      <c r="H278" s="178"/>
      <c r="I278" s="111"/>
      <c r="J278" s="178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</row>
    <row r="279" spans="1:24" ht="12" customHeight="1">
      <c r="A279" s="109"/>
      <c r="B279" s="109"/>
      <c r="C279" s="109"/>
      <c r="D279" s="109"/>
      <c r="E279" s="109"/>
      <c r="F279" s="109"/>
      <c r="G279" s="109"/>
      <c r="H279" s="178"/>
      <c r="I279" s="111"/>
      <c r="J279" s="178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</row>
    <row r="280" spans="1:24" ht="12" customHeight="1">
      <c r="A280" s="109"/>
      <c r="B280" s="109"/>
      <c r="C280" s="109"/>
      <c r="D280" s="109"/>
      <c r="E280" s="109"/>
      <c r="F280" s="109"/>
      <c r="G280" s="109"/>
      <c r="H280" s="178"/>
      <c r="I280" s="111"/>
      <c r="J280" s="178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</row>
    <row r="281" spans="1:24" ht="12" customHeight="1">
      <c r="A281" s="109"/>
      <c r="B281" s="109"/>
      <c r="C281" s="109"/>
      <c r="D281" s="109"/>
      <c r="E281" s="109"/>
      <c r="F281" s="109"/>
      <c r="G281" s="109"/>
      <c r="H281" s="178"/>
      <c r="I281" s="111"/>
      <c r="J281" s="178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</row>
    <row r="282" spans="1:24" ht="12" customHeight="1">
      <c r="A282" s="109"/>
      <c r="B282" s="109"/>
      <c r="C282" s="109"/>
      <c r="D282" s="109"/>
      <c r="E282" s="109"/>
      <c r="F282" s="109"/>
      <c r="G282" s="109"/>
      <c r="H282" s="178"/>
      <c r="I282" s="111"/>
      <c r="J282" s="178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</row>
    <row r="283" spans="1:24" ht="12" customHeight="1">
      <c r="A283" s="109"/>
      <c r="B283" s="109"/>
      <c r="C283" s="109"/>
      <c r="D283" s="109"/>
      <c r="E283" s="109"/>
      <c r="F283" s="109"/>
      <c r="G283" s="109"/>
      <c r="H283" s="178"/>
      <c r="I283" s="111"/>
      <c r="J283" s="178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</row>
    <row r="284" spans="1:24" ht="12" customHeight="1">
      <c r="A284" s="109"/>
      <c r="B284" s="109"/>
      <c r="C284" s="109"/>
      <c r="D284" s="109"/>
      <c r="E284" s="109"/>
      <c r="F284" s="109"/>
      <c r="G284" s="109"/>
      <c r="H284" s="178"/>
      <c r="I284" s="111"/>
      <c r="J284" s="178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</row>
    <row r="285" spans="1:24" ht="12" customHeight="1">
      <c r="A285" s="109"/>
      <c r="B285" s="109"/>
      <c r="C285" s="109"/>
      <c r="D285" s="109"/>
      <c r="E285" s="109"/>
      <c r="F285" s="109"/>
      <c r="G285" s="109"/>
      <c r="H285" s="178"/>
      <c r="I285" s="111"/>
      <c r="J285" s="178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</row>
    <row r="286" spans="1:24" ht="12" customHeight="1">
      <c r="A286" s="109"/>
      <c r="B286" s="109"/>
      <c r="C286" s="109"/>
      <c r="D286" s="109"/>
      <c r="E286" s="109"/>
      <c r="F286" s="109"/>
      <c r="G286" s="109"/>
      <c r="H286" s="178"/>
      <c r="I286" s="111"/>
      <c r="J286" s="178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</row>
    <row r="287" spans="1:24" ht="12" customHeight="1">
      <c r="A287" s="109"/>
      <c r="B287" s="109"/>
      <c r="C287" s="109"/>
      <c r="D287" s="109"/>
      <c r="E287" s="109"/>
      <c r="F287" s="109"/>
      <c r="G287" s="109"/>
      <c r="H287" s="178"/>
      <c r="I287" s="111"/>
      <c r="J287" s="178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</row>
    <row r="288" spans="1:24" ht="12" customHeight="1">
      <c r="A288" s="109"/>
      <c r="B288" s="109"/>
      <c r="C288" s="109"/>
      <c r="D288" s="109"/>
      <c r="E288" s="109"/>
      <c r="F288" s="109"/>
      <c r="G288" s="109"/>
      <c r="H288" s="178"/>
      <c r="I288" s="111"/>
      <c r="J288" s="178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</row>
    <row r="289" spans="1:24" ht="12" customHeight="1">
      <c r="A289" s="109"/>
      <c r="B289" s="109"/>
      <c r="C289" s="109"/>
      <c r="D289" s="109"/>
      <c r="E289" s="109"/>
      <c r="F289" s="109"/>
      <c r="G289" s="109"/>
      <c r="H289" s="178"/>
      <c r="I289" s="111"/>
      <c r="J289" s="178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</row>
    <row r="290" spans="1:24" ht="12" customHeight="1">
      <c r="A290" s="109"/>
      <c r="B290" s="109"/>
      <c r="C290" s="109"/>
      <c r="D290" s="109"/>
      <c r="E290" s="109"/>
      <c r="F290" s="109"/>
      <c r="G290" s="109"/>
      <c r="H290" s="178"/>
      <c r="I290" s="111"/>
      <c r="J290" s="178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</row>
    <row r="291" spans="1:24" ht="12" customHeight="1">
      <c r="A291" s="109"/>
      <c r="B291" s="109"/>
      <c r="C291" s="109"/>
      <c r="D291" s="109"/>
      <c r="E291" s="109"/>
      <c r="F291" s="109"/>
      <c r="G291" s="109"/>
      <c r="H291" s="178"/>
      <c r="I291" s="111"/>
      <c r="J291" s="178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</row>
    <row r="292" spans="1:24" ht="12" customHeight="1">
      <c r="A292" s="109"/>
      <c r="B292" s="109"/>
      <c r="C292" s="109"/>
      <c r="D292" s="109"/>
      <c r="E292" s="109"/>
      <c r="F292" s="109"/>
      <c r="G292" s="109"/>
      <c r="H292" s="178"/>
      <c r="I292" s="111"/>
      <c r="J292" s="178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</row>
    <row r="293" spans="1:24" ht="12" customHeight="1">
      <c r="A293" s="109"/>
      <c r="B293" s="109"/>
      <c r="C293" s="109"/>
      <c r="D293" s="109"/>
      <c r="E293" s="109"/>
      <c r="F293" s="109"/>
      <c r="G293" s="109"/>
      <c r="H293" s="178"/>
      <c r="I293" s="111"/>
      <c r="J293" s="178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</row>
    <row r="294" spans="1:24" ht="12" customHeight="1">
      <c r="A294" s="109"/>
      <c r="B294" s="109"/>
      <c r="C294" s="109"/>
      <c r="D294" s="109"/>
      <c r="E294" s="109"/>
      <c r="F294" s="109"/>
      <c r="G294" s="109"/>
      <c r="H294" s="178"/>
      <c r="I294" s="111"/>
      <c r="J294" s="178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</row>
    <row r="295" spans="1:24" ht="12" customHeight="1">
      <c r="A295" s="109"/>
      <c r="B295" s="109"/>
      <c r="C295" s="109"/>
      <c r="D295" s="109"/>
      <c r="E295" s="109"/>
      <c r="F295" s="109"/>
      <c r="G295" s="109"/>
      <c r="H295" s="178"/>
      <c r="I295" s="111"/>
      <c r="J295" s="178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</row>
    <row r="296" spans="1:24" ht="12" customHeight="1">
      <c r="A296" s="109"/>
      <c r="B296" s="109"/>
      <c r="C296" s="109"/>
      <c r="D296" s="109"/>
      <c r="E296" s="109"/>
      <c r="F296" s="109"/>
      <c r="G296" s="109"/>
      <c r="H296" s="178"/>
      <c r="I296" s="111"/>
      <c r="J296" s="178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</row>
    <row r="297" spans="1:24" ht="12" customHeight="1">
      <c r="A297" s="109"/>
      <c r="B297" s="109"/>
      <c r="C297" s="109"/>
      <c r="D297" s="109"/>
      <c r="E297" s="109"/>
      <c r="F297" s="109"/>
      <c r="G297" s="109"/>
      <c r="H297" s="178"/>
      <c r="I297" s="111"/>
      <c r="J297" s="178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</row>
    <row r="298" spans="1:24" ht="12" customHeight="1">
      <c r="A298" s="109"/>
      <c r="B298" s="109"/>
      <c r="C298" s="109"/>
      <c r="D298" s="109"/>
      <c r="E298" s="109"/>
      <c r="F298" s="109"/>
      <c r="G298" s="109"/>
      <c r="H298" s="178"/>
      <c r="I298" s="111"/>
      <c r="J298" s="178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</row>
    <row r="299" spans="1:24" ht="12" customHeight="1">
      <c r="A299" s="109"/>
      <c r="B299" s="109"/>
      <c r="C299" s="109"/>
      <c r="D299" s="109"/>
      <c r="E299" s="109"/>
      <c r="F299" s="109"/>
      <c r="G299" s="109"/>
      <c r="H299" s="178"/>
      <c r="I299" s="111"/>
      <c r="J299" s="178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</row>
    <row r="300" spans="1:24" ht="12" customHeight="1">
      <c r="A300" s="109"/>
      <c r="B300" s="109"/>
      <c r="C300" s="109"/>
      <c r="D300" s="109"/>
      <c r="E300" s="109"/>
      <c r="F300" s="109"/>
      <c r="G300" s="109"/>
      <c r="H300" s="178"/>
      <c r="I300" s="111"/>
      <c r="J300" s="178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</row>
    <row r="301" spans="1:24" ht="12" customHeight="1">
      <c r="A301" s="109"/>
      <c r="B301" s="109"/>
      <c r="C301" s="109"/>
      <c r="D301" s="109"/>
      <c r="E301" s="109"/>
      <c r="F301" s="109"/>
      <c r="G301" s="109"/>
      <c r="H301" s="178"/>
      <c r="I301" s="111"/>
      <c r="J301" s="178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</row>
    <row r="302" spans="1:24" ht="12" customHeight="1">
      <c r="A302" s="109"/>
      <c r="B302" s="109"/>
      <c r="C302" s="109"/>
      <c r="D302" s="109"/>
      <c r="E302" s="109"/>
      <c r="F302" s="109"/>
      <c r="G302" s="109"/>
      <c r="H302" s="178"/>
      <c r="I302" s="111"/>
      <c r="J302" s="178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</row>
    <row r="303" spans="1:24" ht="12" customHeight="1">
      <c r="A303" s="109"/>
      <c r="B303" s="109"/>
      <c r="C303" s="109"/>
      <c r="D303" s="109"/>
      <c r="E303" s="109"/>
      <c r="F303" s="109"/>
      <c r="G303" s="109"/>
      <c r="H303" s="178"/>
      <c r="I303" s="111"/>
      <c r="J303" s="178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</row>
    <row r="304" spans="1:24" ht="12" customHeight="1">
      <c r="A304" s="109"/>
      <c r="B304" s="109"/>
      <c r="C304" s="109"/>
      <c r="D304" s="109"/>
      <c r="E304" s="109"/>
      <c r="F304" s="109"/>
      <c r="G304" s="109"/>
      <c r="H304" s="178"/>
      <c r="I304" s="111"/>
      <c r="J304" s="178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</row>
    <row r="305" spans="1:24" ht="12" customHeight="1">
      <c r="A305" s="109"/>
      <c r="B305" s="109"/>
      <c r="C305" s="109"/>
      <c r="D305" s="109"/>
      <c r="E305" s="109"/>
      <c r="F305" s="109"/>
      <c r="G305" s="109"/>
      <c r="H305" s="178"/>
      <c r="I305" s="111"/>
      <c r="J305" s="178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</row>
    <row r="306" spans="1:24" ht="12" customHeight="1">
      <c r="A306" s="109"/>
      <c r="B306" s="109"/>
      <c r="C306" s="109"/>
      <c r="D306" s="109"/>
      <c r="E306" s="109"/>
      <c r="F306" s="109"/>
      <c r="G306" s="109"/>
      <c r="H306" s="178"/>
      <c r="I306" s="111"/>
      <c r="J306" s="178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</row>
    <row r="307" spans="1:24" ht="12" customHeight="1">
      <c r="A307" s="109"/>
      <c r="B307" s="109"/>
      <c r="C307" s="109"/>
      <c r="D307" s="109"/>
      <c r="E307" s="109"/>
      <c r="F307" s="109"/>
      <c r="G307" s="109"/>
      <c r="H307" s="178"/>
      <c r="I307" s="111"/>
      <c r="J307" s="178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</row>
    <row r="308" spans="1:24" ht="12" customHeight="1">
      <c r="A308" s="109"/>
      <c r="B308" s="109"/>
      <c r="C308" s="109"/>
      <c r="D308" s="109"/>
      <c r="E308" s="109"/>
      <c r="F308" s="109"/>
      <c r="G308" s="109"/>
      <c r="H308" s="178"/>
      <c r="I308" s="111"/>
      <c r="J308" s="178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</row>
    <row r="309" spans="1:24" ht="12" customHeight="1">
      <c r="A309" s="109"/>
      <c r="B309" s="109"/>
      <c r="C309" s="109"/>
      <c r="D309" s="109"/>
      <c r="E309" s="109"/>
      <c r="F309" s="109"/>
      <c r="G309" s="109"/>
      <c r="H309" s="178"/>
      <c r="I309" s="111"/>
      <c r="J309" s="178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</row>
    <row r="310" spans="1:24" ht="12" customHeight="1">
      <c r="A310" s="109"/>
      <c r="B310" s="109"/>
      <c r="C310" s="109"/>
      <c r="D310" s="109"/>
      <c r="E310" s="109"/>
      <c r="F310" s="109"/>
      <c r="G310" s="109"/>
      <c r="H310" s="178"/>
      <c r="I310" s="111"/>
      <c r="J310" s="178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</row>
    <row r="311" spans="1:24" ht="12" customHeight="1">
      <c r="A311" s="109"/>
      <c r="B311" s="109"/>
      <c r="C311" s="109"/>
      <c r="D311" s="109"/>
      <c r="E311" s="109"/>
      <c r="F311" s="109"/>
      <c r="G311" s="109"/>
      <c r="H311" s="178"/>
      <c r="I311" s="111"/>
      <c r="J311" s="178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</row>
    <row r="312" spans="1:24" ht="12" customHeight="1">
      <c r="A312" s="109"/>
      <c r="B312" s="109"/>
      <c r="C312" s="109"/>
      <c r="D312" s="109"/>
      <c r="E312" s="109"/>
      <c r="F312" s="109"/>
      <c r="G312" s="109"/>
      <c r="H312" s="178"/>
      <c r="I312" s="111"/>
      <c r="J312" s="178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</row>
    <row r="313" spans="1:24" ht="15.75" customHeight="1">
      <c r="H313" s="178"/>
      <c r="I313" s="111"/>
      <c r="J313" s="178"/>
    </row>
    <row r="314" spans="1:24" ht="15.75" customHeight="1">
      <c r="H314" s="178"/>
      <c r="I314" s="111"/>
      <c r="J314" s="178"/>
    </row>
    <row r="315" spans="1:24" ht="15.75" customHeight="1">
      <c r="H315" s="178"/>
      <c r="I315" s="111"/>
      <c r="J315" s="178"/>
    </row>
    <row r="316" spans="1:24" ht="15.75" customHeight="1">
      <c r="H316" s="178"/>
      <c r="I316" s="111"/>
      <c r="J316" s="178"/>
    </row>
    <row r="317" spans="1:24" ht="15.75" customHeight="1">
      <c r="H317" s="178"/>
      <c r="I317" s="111"/>
      <c r="J317" s="178"/>
    </row>
    <row r="318" spans="1:24" ht="15.75" customHeight="1">
      <c r="H318" s="178"/>
      <c r="I318" s="111"/>
      <c r="J318" s="178"/>
    </row>
    <row r="319" spans="1:24" ht="15.75" customHeight="1">
      <c r="H319" s="178"/>
      <c r="I319" s="111"/>
      <c r="J319" s="178"/>
    </row>
    <row r="320" spans="1:24" ht="15.75" customHeight="1">
      <c r="H320" s="178"/>
      <c r="I320" s="111"/>
      <c r="J320" s="178"/>
    </row>
    <row r="321" spans="8:10" ht="15.75" customHeight="1">
      <c r="H321" s="178"/>
      <c r="I321" s="111"/>
      <c r="J321" s="178"/>
    </row>
    <row r="322" spans="8:10" ht="15.75" customHeight="1">
      <c r="H322" s="178"/>
      <c r="I322" s="111"/>
      <c r="J322" s="178"/>
    </row>
    <row r="323" spans="8:10" ht="15.75" customHeight="1">
      <c r="H323" s="178"/>
      <c r="I323" s="111"/>
      <c r="J323" s="178"/>
    </row>
    <row r="324" spans="8:10" ht="15.75" customHeight="1">
      <c r="H324" s="178"/>
      <c r="I324" s="111"/>
      <c r="J324" s="178"/>
    </row>
    <row r="325" spans="8:10" ht="15.75" customHeight="1">
      <c r="H325" s="178"/>
      <c r="I325" s="111"/>
      <c r="J325" s="178"/>
    </row>
    <row r="326" spans="8:10" ht="15.75" customHeight="1">
      <c r="H326" s="178"/>
      <c r="I326" s="111"/>
      <c r="J326" s="178"/>
    </row>
    <row r="327" spans="8:10" ht="15.75" customHeight="1">
      <c r="H327" s="178"/>
      <c r="I327" s="111"/>
      <c r="J327" s="178"/>
    </row>
    <row r="328" spans="8:10" ht="15.75" customHeight="1">
      <c r="H328" s="178"/>
      <c r="I328" s="111"/>
      <c r="J328" s="178"/>
    </row>
    <row r="329" spans="8:10" ht="15.75" customHeight="1">
      <c r="H329" s="178"/>
      <c r="I329" s="111"/>
      <c r="J329" s="178"/>
    </row>
    <row r="330" spans="8:10" ht="15.75" customHeight="1">
      <c r="H330" s="178"/>
      <c r="I330" s="111"/>
      <c r="J330" s="178"/>
    </row>
    <row r="331" spans="8:10" ht="15.75" customHeight="1">
      <c r="H331" s="178"/>
      <c r="I331" s="111"/>
      <c r="J331" s="178"/>
    </row>
    <row r="332" spans="8:10" ht="15.75" customHeight="1">
      <c r="H332" s="178"/>
      <c r="I332" s="111"/>
      <c r="J332" s="178"/>
    </row>
    <row r="333" spans="8:10" ht="15.75" customHeight="1">
      <c r="H333" s="178"/>
      <c r="I333" s="111"/>
      <c r="J333" s="178"/>
    </row>
    <row r="334" spans="8:10" ht="15.75" customHeight="1">
      <c r="H334" s="178"/>
      <c r="I334" s="111"/>
      <c r="J334" s="178"/>
    </row>
    <row r="335" spans="8:10" ht="15.75" customHeight="1">
      <c r="H335" s="178"/>
      <c r="I335" s="111"/>
      <c r="J335" s="178"/>
    </row>
    <row r="336" spans="8:10" ht="15.75" customHeight="1">
      <c r="H336" s="178"/>
      <c r="I336" s="111"/>
      <c r="J336" s="178"/>
    </row>
    <row r="337" spans="8:10" ht="15.75" customHeight="1">
      <c r="H337" s="178"/>
      <c r="I337" s="111"/>
      <c r="J337" s="178"/>
    </row>
    <row r="338" spans="8:10" ht="15.75" customHeight="1">
      <c r="H338" s="178"/>
      <c r="I338" s="111"/>
      <c r="J338" s="178"/>
    </row>
    <row r="339" spans="8:10" ht="15.75" customHeight="1">
      <c r="H339" s="178"/>
      <c r="I339" s="111"/>
      <c r="J339" s="178"/>
    </row>
    <row r="340" spans="8:10" ht="15.75" customHeight="1">
      <c r="H340" s="178"/>
      <c r="I340" s="111"/>
      <c r="J340" s="178"/>
    </row>
    <row r="341" spans="8:10" ht="15.75" customHeight="1">
      <c r="H341" s="178"/>
      <c r="I341" s="111"/>
      <c r="J341" s="178"/>
    </row>
    <row r="342" spans="8:10" ht="15.75" customHeight="1">
      <c r="H342" s="178"/>
      <c r="I342" s="111"/>
      <c r="J342" s="178"/>
    </row>
    <row r="343" spans="8:10" ht="15.75" customHeight="1">
      <c r="H343" s="178"/>
      <c r="I343" s="111"/>
      <c r="J343" s="178"/>
    </row>
    <row r="344" spans="8:10" ht="15.75" customHeight="1">
      <c r="H344" s="178"/>
      <c r="I344" s="111"/>
      <c r="J344" s="178"/>
    </row>
    <row r="345" spans="8:10" ht="15.75" customHeight="1">
      <c r="H345" s="178"/>
      <c r="I345" s="111"/>
      <c r="J345" s="178"/>
    </row>
    <row r="346" spans="8:10" ht="15.75" customHeight="1">
      <c r="H346" s="178"/>
      <c r="I346" s="111"/>
      <c r="J346" s="178"/>
    </row>
    <row r="347" spans="8:10" ht="15.75" customHeight="1">
      <c r="H347" s="178"/>
      <c r="I347" s="111"/>
      <c r="J347" s="178"/>
    </row>
    <row r="348" spans="8:10" ht="15.75" customHeight="1">
      <c r="H348" s="178"/>
      <c r="I348" s="111"/>
      <c r="J348" s="178"/>
    </row>
    <row r="349" spans="8:10" ht="15.75" customHeight="1">
      <c r="H349" s="178"/>
      <c r="I349" s="111"/>
      <c r="J349" s="178"/>
    </row>
    <row r="350" spans="8:10" ht="15.75" customHeight="1">
      <c r="H350" s="178"/>
      <c r="I350" s="111"/>
      <c r="J350" s="178"/>
    </row>
    <row r="351" spans="8:10" ht="15.75" customHeight="1">
      <c r="H351" s="178"/>
      <c r="I351" s="111"/>
      <c r="J351" s="178"/>
    </row>
    <row r="352" spans="8:10" ht="15.75" customHeight="1">
      <c r="H352" s="178"/>
      <c r="I352" s="111"/>
      <c r="J352" s="178"/>
    </row>
    <row r="353" spans="8:10" ht="15.75" customHeight="1">
      <c r="H353" s="178"/>
      <c r="I353" s="111"/>
      <c r="J353" s="178"/>
    </row>
    <row r="354" spans="8:10" ht="15.75" customHeight="1">
      <c r="H354" s="178"/>
      <c r="I354" s="111"/>
      <c r="J354" s="178"/>
    </row>
    <row r="355" spans="8:10" ht="15.75" customHeight="1">
      <c r="H355" s="178"/>
      <c r="I355" s="111"/>
      <c r="J355" s="178"/>
    </row>
    <row r="356" spans="8:10" ht="15.75" customHeight="1">
      <c r="H356" s="178"/>
      <c r="I356" s="111"/>
      <c r="J356" s="178"/>
    </row>
    <row r="357" spans="8:10" ht="15.75" customHeight="1">
      <c r="H357" s="178"/>
      <c r="I357" s="111"/>
      <c r="J357" s="178"/>
    </row>
    <row r="358" spans="8:10" ht="15.75" customHeight="1">
      <c r="H358" s="178"/>
      <c r="I358" s="111"/>
      <c r="J358" s="178"/>
    </row>
    <row r="359" spans="8:10" ht="15.75" customHeight="1">
      <c r="H359" s="178"/>
      <c r="I359" s="111"/>
      <c r="J359" s="178"/>
    </row>
    <row r="360" spans="8:10" ht="15.75" customHeight="1">
      <c r="H360" s="178"/>
      <c r="I360" s="111"/>
      <c r="J360" s="178"/>
    </row>
    <row r="361" spans="8:10" ht="15.75" customHeight="1">
      <c r="H361" s="178"/>
      <c r="I361" s="111"/>
      <c r="J361" s="178"/>
    </row>
    <row r="362" spans="8:10" ht="15.75" customHeight="1">
      <c r="H362" s="178"/>
      <c r="I362" s="111"/>
      <c r="J362" s="178"/>
    </row>
    <row r="363" spans="8:10" ht="15.75" customHeight="1">
      <c r="H363" s="178"/>
      <c r="I363" s="111"/>
      <c r="J363" s="178"/>
    </row>
    <row r="364" spans="8:10" ht="15.75" customHeight="1">
      <c r="H364" s="178"/>
      <c r="I364" s="111"/>
      <c r="J364" s="178"/>
    </row>
    <row r="365" spans="8:10" ht="15.75" customHeight="1">
      <c r="H365" s="178"/>
      <c r="I365" s="111"/>
      <c r="J365" s="178"/>
    </row>
    <row r="366" spans="8:10" ht="15.75" customHeight="1">
      <c r="H366" s="178"/>
      <c r="I366" s="111"/>
      <c r="J366" s="178"/>
    </row>
    <row r="367" spans="8:10" ht="15.75" customHeight="1">
      <c r="H367" s="178"/>
      <c r="I367" s="111"/>
      <c r="J367" s="178"/>
    </row>
    <row r="368" spans="8:10" ht="15.75" customHeight="1">
      <c r="H368" s="178"/>
      <c r="I368" s="111"/>
      <c r="J368" s="178"/>
    </row>
    <row r="369" spans="8:10" ht="15.75" customHeight="1">
      <c r="H369" s="178"/>
      <c r="I369" s="111"/>
      <c r="J369" s="178"/>
    </row>
    <row r="370" spans="8:10" ht="15.75" customHeight="1">
      <c r="H370" s="178"/>
      <c r="I370" s="111"/>
      <c r="J370" s="178"/>
    </row>
    <row r="371" spans="8:10" ht="15.75" customHeight="1">
      <c r="H371" s="178"/>
      <c r="I371" s="111"/>
      <c r="J371" s="178"/>
    </row>
    <row r="372" spans="8:10" ht="15.75" customHeight="1">
      <c r="H372" s="178"/>
      <c r="I372" s="111"/>
      <c r="J372" s="178"/>
    </row>
    <row r="373" spans="8:10" ht="15.75" customHeight="1">
      <c r="H373" s="178"/>
      <c r="I373" s="111"/>
      <c r="J373" s="178"/>
    </row>
    <row r="374" spans="8:10" ht="15.75" customHeight="1">
      <c r="H374" s="178"/>
      <c r="I374" s="111"/>
      <c r="J374" s="178"/>
    </row>
    <row r="375" spans="8:10" ht="15.75" customHeight="1">
      <c r="H375" s="178"/>
      <c r="I375" s="111"/>
      <c r="J375" s="178"/>
    </row>
    <row r="376" spans="8:10" ht="15.75" customHeight="1">
      <c r="H376" s="178"/>
      <c r="I376" s="111"/>
      <c r="J376" s="178"/>
    </row>
    <row r="377" spans="8:10" ht="15.75" customHeight="1">
      <c r="H377" s="178"/>
      <c r="I377" s="111"/>
      <c r="J377" s="178"/>
    </row>
    <row r="378" spans="8:10" ht="15.75" customHeight="1">
      <c r="H378" s="178"/>
      <c r="I378" s="111"/>
      <c r="J378" s="178"/>
    </row>
    <row r="379" spans="8:10" ht="15.75" customHeight="1">
      <c r="H379" s="178"/>
      <c r="I379" s="111"/>
      <c r="J379" s="178"/>
    </row>
    <row r="380" spans="8:10" ht="15.75" customHeight="1">
      <c r="H380" s="178"/>
      <c r="I380" s="111"/>
      <c r="J380" s="178"/>
    </row>
    <row r="381" spans="8:10" ht="15.75" customHeight="1">
      <c r="H381" s="178"/>
      <c r="I381" s="111"/>
      <c r="J381" s="178"/>
    </row>
    <row r="382" spans="8:10" ht="15.75" customHeight="1">
      <c r="H382" s="178"/>
      <c r="I382" s="111"/>
      <c r="J382" s="178"/>
    </row>
    <row r="383" spans="8:10" ht="15.75" customHeight="1">
      <c r="H383" s="178"/>
      <c r="I383" s="111"/>
      <c r="J383" s="178"/>
    </row>
    <row r="384" spans="8:10" ht="15.75" customHeight="1">
      <c r="H384" s="178"/>
      <c r="I384" s="111"/>
      <c r="J384" s="178"/>
    </row>
    <row r="385" spans="8:10" ht="15.75" customHeight="1">
      <c r="H385" s="178"/>
      <c r="I385" s="111"/>
      <c r="J385" s="178"/>
    </row>
    <row r="386" spans="8:10" ht="15.75" customHeight="1">
      <c r="H386" s="178"/>
      <c r="I386" s="111"/>
      <c r="J386" s="178"/>
    </row>
    <row r="387" spans="8:10" ht="15.75" customHeight="1">
      <c r="H387" s="178"/>
      <c r="I387" s="111"/>
      <c r="J387" s="178"/>
    </row>
    <row r="388" spans="8:10" ht="15.75" customHeight="1">
      <c r="H388" s="178"/>
      <c r="I388" s="111"/>
      <c r="J388" s="178"/>
    </row>
    <row r="389" spans="8:10" ht="15.75" customHeight="1">
      <c r="H389" s="178"/>
      <c r="I389" s="111"/>
      <c r="J389" s="178"/>
    </row>
    <row r="390" spans="8:10" ht="15.75" customHeight="1">
      <c r="H390" s="178"/>
      <c r="I390" s="111"/>
      <c r="J390" s="178"/>
    </row>
    <row r="391" spans="8:10" ht="15.75" customHeight="1">
      <c r="H391" s="178"/>
      <c r="I391" s="111"/>
      <c r="J391" s="178"/>
    </row>
    <row r="392" spans="8:10" ht="15.75" customHeight="1">
      <c r="H392" s="178"/>
      <c r="I392" s="111"/>
      <c r="J392" s="178"/>
    </row>
    <row r="393" spans="8:10" ht="15.75" customHeight="1">
      <c r="H393" s="178"/>
      <c r="I393" s="111"/>
      <c r="J393" s="178"/>
    </row>
    <row r="394" spans="8:10" ht="15.75" customHeight="1">
      <c r="H394" s="178"/>
      <c r="I394" s="111"/>
      <c r="J394" s="178"/>
    </row>
    <row r="395" spans="8:10" ht="15.75" customHeight="1">
      <c r="H395" s="178"/>
      <c r="I395" s="111"/>
      <c r="J395" s="178"/>
    </row>
    <row r="396" spans="8:10" ht="15.75" customHeight="1">
      <c r="H396" s="178"/>
      <c r="I396" s="111"/>
      <c r="J396" s="178"/>
    </row>
    <row r="397" spans="8:10" ht="15.75" customHeight="1">
      <c r="H397" s="178"/>
      <c r="I397" s="111"/>
      <c r="J397" s="178"/>
    </row>
    <row r="398" spans="8:10" ht="15.75" customHeight="1">
      <c r="H398" s="178"/>
      <c r="I398" s="111"/>
      <c r="J398" s="178"/>
    </row>
    <row r="399" spans="8:10" ht="15.75" customHeight="1">
      <c r="H399" s="178"/>
      <c r="I399" s="111"/>
      <c r="J399" s="178"/>
    </row>
    <row r="400" spans="8:10" ht="15.75" customHeight="1">
      <c r="H400" s="178"/>
      <c r="I400" s="111"/>
      <c r="J400" s="178"/>
    </row>
    <row r="401" spans="8:10" ht="15.75" customHeight="1">
      <c r="H401" s="178"/>
      <c r="I401" s="111"/>
      <c r="J401" s="178"/>
    </row>
    <row r="402" spans="8:10" ht="15.75" customHeight="1">
      <c r="H402" s="178"/>
      <c r="I402" s="111"/>
      <c r="J402" s="178"/>
    </row>
    <row r="403" spans="8:10" ht="15.75" customHeight="1">
      <c r="H403" s="178"/>
      <c r="I403" s="111"/>
      <c r="J403" s="178"/>
    </row>
    <row r="404" spans="8:10" ht="15.75" customHeight="1">
      <c r="H404" s="178"/>
      <c r="I404" s="111"/>
      <c r="J404" s="178"/>
    </row>
    <row r="405" spans="8:10" ht="15.75" customHeight="1">
      <c r="H405" s="178"/>
      <c r="I405" s="111"/>
      <c r="J405" s="178"/>
    </row>
    <row r="406" spans="8:10" ht="15.75" customHeight="1">
      <c r="H406" s="178"/>
      <c r="I406" s="111"/>
      <c r="J406" s="178"/>
    </row>
    <row r="407" spans="8:10" ht="15.75" customHeight="1">
      <c r="H407" s="178"/>
      <c r="I407" s="111"/>
      <c r="J407" s="178"/>
    </row>
    <row r="408" spans="8:10" ht="15.75" customHeight="1">
      <c r="H408" s="178"/>
      <c r="I408" s="111"/>
      <c r="J408" s="178"/>
    </row>
    <row r="409" spans="8:10" ht="15.75" customHeight="1">
      <c r="H409" s="178"/>
      <c r="I409" s="111"/>
      <c r="J409" s="178"/>
    </row>
    <row r="410" spans="8:10" ht="15.75" customHeight="1">
      <c r="H410" s="178"/>
      <c r="I410" s="111"/>
      <c r="J410" s="178"/>
    </row>
    <row r="411" spans="8:10" ht="15.75" customHeight="1">
      <c r="H411" s="178"/>
      <c r="I411" s="111"/>
      <c r="J411" s="178"/>
    </row>
    <row r="412" spans="8:10" ht="15.75" customHeight="1">
      <c r="H412" s="178"/>
      <c r="I412" s="111"/>
      <c r="J412" s="178"/>
    </row>
    <row r="413" spans="8:10" ht="15.75" customHeight="1">
      <c r="H413" s="178"/>
      <c r="I413" s="111"/>
      <c r="J413" s="178"/>
    </row>
    <row r="414" spans="8:10" ht="15.75" customHeight="1">
      <c r="H414" s="178"/>
      <c r="I414" s="111"/>
      <c r="J414" s="178"/>
    </row>
    <row r="415" spans="8:10" ht="15.75" customHeight="1">
      <c r="H415" s="178"/>
      <c r="I415" s="111"/>
      <c r="J415" s="178"/>
    </row>
    <row r="416" spans="8:10" ht="15.75" customHeight="1">
      <c r="H416" s="178"/>
      <c r="I416" s="111"/>
      <c r="J416" s="178"/>
    </row>
    <row r="417" spans="8:10" ht="15.75" customHeight="1">
      <c r="H417" s="178"/>
      <c r="I417" s="111"/>
      <c r="J417" s="178"/>
    </row>
    <row r="418" spans="8:10" ht="15.75" customHeight="1">
      <c r="H418" s="178"/>
      <c r="I418" s="111"/>
      <c r="J418" s="178"/>
    </row>
    <row r="419" spans="8:10" ht="15.75" customHeight="1">
      <c r="H419" s="178"/>
      <c r="I419" s="111"/>
      <c r="J419" s="178"/>
    </row>
    <row r="420" spans="8:10" ht="15.75" customHeight="1">
      <c r="H420" s="178"/>
      <c r="I420" s="111"/>
      <c r="J420" s="178"/>
    </row>
    <row r="421" spans="8:10" ht="15.75" customHeight="1">
      <c r="H421" s="178"/>
      <c r="I421" s="111"/>
      <c r="J421" s="178"/>
    </row>
    <row r="422" spans="8:10" ht="15.75" customHeight="1">
      <c r="H422" s="178"/>
      <c r="I422" s="111"/>
      <c r="J422" s="178"/>
    </row>
    <row r="423" spans="8:10" ht="15.75" customHeight="1">
      <c r="H423" s="178"/>
      <c r="I423" s="111"/>
      <c r="J423" s="178"/>
    </row>
    <row r="424" spans="8:10" ht="15.75" customHeight="1">
      <c r="H424" s="178"/>
      <c r="I424" s="111"/>
      <c r="J424" s="178"/>
    </row>
    <row r="425" spans="8:10" ht="15.75" customHeight="1">
      <c r="H425" s="178"/>
      <c r="I425" s="111"/>
      <c r="J425" s="178"/>
    </row>
    <row r="426" spans="8:10" ht="15.75" customHeight="1">
      <c r="H426" s="178"/>
      <c r="I426" s="111"/>
      <c r="J426" s="178"/>
    </row>
    <row r="427" spans="8:10" ht="15.75" customHeight="1">
      <c r="H427" s="178"/>
      <c r="I427" s="111"/>
      <c r="J427" s="178"/>
    </row>
    <row r="428" spans="8:10" ht="15.75" customHeight="1">
      <c r="H428" s="178"/>
      <c r="I428" s="111"/>
      <c r="J428" s="178"/>
    </row>
    <row r="429" spans="8:10" ht="15.75" customHeight="1">
      <c r="H429" s="178"/>
      <c r="I429" s="111"/>
      <c r="J429" s="178"/>
    </row>
    <row r="430" spans="8:10" ht="15.75" customHeight="1">
      <c r="H430" s="178"/>
      <c r="I430" s="111"/>
      <c r="J430" s="178"/>
    </row>
    <row r="431" spans="8:10" ht="15.75" customHeight="1">
      <c r="H431" s="178"/>
      <c r="I431" s="111"/>
      <c r="J431" s="178"/>
    </row>
    <row r="432" spans="8:10" ht="15.75" customHeight="1">
      <c r="H432" s="178"/>
      <c r="I432" s="111"/>
      <c r="J432" s="178"/>
    </row>
    <row r="433" spans="8:10" ht="15.75" customHeight="1">
      <c r="H433" s="178"/>
      <c r="I433" s="111"/>
      <c r="J433" s="178"/>
    </row>
    <row r="434" spans="8:10" ht="15.75" customHeight="1">
      <c r="H434" s="178"/>
      <c r="I434" s="111"/>
      <c r="J434" s="178"/>
    </row>
    <row r="435" spans="8:10" ht="15.75" customHeight="1">
      <c r="H435" s="178"/>
      <c r="I435" s="111"/>
      <c r="J435" s="178"/>
    </row>
    <row r="436" spans="8:10" ht="15.75" customHeight="1">
      <c r="H436" s="178"/>
      <c r="I436" s="111"/>
      <c r="J436" s="178"/>
    </row>
    <row r="437" spans="8:10" ht="15.75" customHeight="1">
      <c r="H437" s="178"/>
      <c r="I437" s="111"/>
      <c r="J437" s="178"/>
    </row>
    <row r="438" spans="8:10" ht="15.75" customHeight="1">
      <c r="H438" s="178"/>
      <c r="I438" s="111"/>
      <c r="J438" s="178"/>
    </row>
    <row r="439" spans="8:10" ht="15.75" customHeight="1">
      <c r="H439" s="178"/>
      <c r="I439" s="111"/>
      <c r="J439" s="178"/>
    </row>
    <row r="440" spans="8:10" ht="15.75" customHeight="1">
      <c r="H440" s="178"/>
      <c r="I440" s="111"/>
      <c r="J440" s="178"/>
    </row>
    <row r="441" spans="8:10" ht="15.75" customHeight="1">
      <c r="H441" s="178"/>
      <c r="I441" s="111"/>
      <c r="J441" s="178"/>
    </row>
    <row r="442" spans="8:10" ht="15.75" customHeight="1">
      <c r="H442" s="178"/>
      <c r="I442" s="111"/>
      <c r="J442" s="178"/>
    </row>
    <row r="443" spans="8:10" ht="15.75" customHeight="1">
      <c r="H443" s="178"/>
      <c r="I443" s="111"/>
      <c r="J443" s="178"/>
    </row>
    <row r="444" spans="8:10" ht="15.75" customHeight="1">
      <c r="H444" s="178"/>
      <c r="I444" s="111"/>
      <c r="J444" s="178"/>
    </row>
    <row r="445" spans="8:10" ht="15.75" customHeight="1">
      <c r="H445" s="178"/>
      <c r="I445" s="111"/>
      <c r="J445" s="178"/>
    </row>
    <row r="446" spans="8:10" ht="15.75" customHeight="1">
      <c r="H446" s="178"/>
      <c r="I446" s="111"/>
      <c r="J446" s="178"/>
    </row>
    <row r="447" spans="8:10" ht="15.75" customHeight="1">
      <c r="H447" s="178"/>
      <c r="I447" s="111"/>
      <c r="J447" s="178"/>
    </row>
    <row r="448" spans="8:10" ht="15.75" customHeight="1">
      <c r="H448" s="178"/>
      <c r="I448" s="111"/>
      <c r="J448" s="178"/>
    </row>
    <row r="449" spans="8:10" ht="15.75" customHeight="1">
      <c r="H449" s="178"/>
      <c r="I449" s="111"/>
      <c r="J449" s="178"/>
    </row>
    <row r="450" spans="8:10" ht="15.75" customHeight="1">
      <c r="H450" s="178"/>
      <c r="I450" s="111"/>
      <c r="J450" s="178"/>
    </row>
    <row r="451" spans="8:10" ht="15.75" customHeight="1">
      <c r="H451" s="178"/>
      <c r="I451" s="111"/>
      <c r="J451" s="178"/>
    </row>
    <row r="452" spans="8:10" ht="15.75" customHeight="1">
      <c r="H452" s="178"/>
      <c r="I452" s="111"/>
      <c r="J452" s="178"/>
    </row>
    <row r="453" spans="8:10" ht="15.75" customHeight="1">
      <c r="H453" s="178"/>
      <c r="I453" s="111"/>
      <c r="J453" s="178"/>
    </row>
    <row r="454" spans="8:10" ht="15.75" customHeight="1">
      <c r="H454" s="178"/>
      <c r="I454" s="111"/>
      <c r="J454" s="178"/>
    </row>
    <row r="455" spans="8:10" ht="15.75" customHeight="1">
      <c r="H455" s="178"/>
      <c r="I455" s="111"/>
      <c r="J455" s="178"/>
    </row>
    <row r="456" spans="8:10" ht="15.75" customHeight="1">
      <c r="H456" s="178"/>
      <c r="I456" s="111"/>
      <c r="J456" s="178"/>
    </row>
    <row r="457" spans="8:10" ht="15.75" customHeight="1">
      <c r="H457" s="178"/>
      <c r="I457" s="111"/>
      <c r="J457" s="178"/>
    </row>
    <row r="458" spans="8:10" ht="15.75" customHeight="1">
      <c r="H458" s="178"/>
      <c r="I458" s="111"/>
      <c r="J458" s="178"/>
    </row>
    <row r="459" spans="8:10" ht="15.75" customHeight="1">
      <c r="H459" s="178"/>
      <c r="I459" s="111"/>
      <c r="J459" s="178"/>
    </row>
    <row r="460" spans="8:10" ht="15.75" customHeight="1">
      <c r="H460" s="178"/>
      <c r="I460" s="111"/>
      <c r="J460" s="178"/>
    </row>
    <row r="461" spans="8:10" ht="15.75" customHeight="1">
      <c r="H461" s="178"/>
      <c r="I461" s="111"/>
      <c r="J461" s="178"/>
    </row>
    <row r="462" spans="8:10" ht="15.75" customHeight="1">
      <c r="H462" s="178"/>
      <c r="I462" s="111"/>
      <c r="J462" s="178"/>
    </row>
    <row r="463" spans="8:10" ht="15.75" customHeight="1">
      <c r="H463" s="178"/>
      <c r="I463" s="111"/>
      <c r="J463" s="178"/>
    </row>
    <row r="464" spans="8:10" ht="15.75" customHeight="1">
      <c r="H464" s="178"/>
      <c r="I464" s="111"/>
      <c r="J464" s="178"/>
    </row>
    <row r="465" spans="8:10" ht="15.75" customHeight="1">
      <c r="H465" s="178"/>
      <c r="I465" s="111"/>
      <c r="J465" s="178"/>
    </row>
    <row r="466" spans="8:10" ht="15.75" customHeight="1">
      <c r="H466" s="178"/>
      <c r="I466" s="111"/>
      <c r="J466" s="178"/>
    </row>
    <row r="467" spans="8:10" ht="15.75" customHeight="1">
      <c r="H467" s="178"/>
      <c r="I467" s="111"/>
      <c r="J467" s="178"/>
    </row>
    <row r="468" spans="8:10" ht="15.75" customHeight="1">
      <c r="H468" s="178"/>
      <c r="I468" s="111"/>
      <c r="J468" s="178"/>
    </row>
    <row r="469" spans="8:10" ht="15.75" customHeight="1">
      <c r="H469" s="178"/>
      <c r="I469" s="111"/>
      <c r="J469" s="178"/>
    </row>
    <row r="470" spans="8:10" ht="15.75" customHeight="1">
      <c r="H470" s="178"/>
      <c r="I470" s="111"/>
      <c r="J470" s="178"/>
    </row>
    <row r="471" spans="8:10" ht="15.75" customHeight="1">
      <c r="H471" s="178"/>
      <c r="I471" s="111"/>
      <c r="J471" s="178"/>
    </row>
    <row r="472" spans="8:10" ht="15.75" customHeight="1">
      <c r="H472" s="178"/>
      <c r="I472" s="111"/>
      <c r="J472" s="178"/>
    </row>
    <row r="473" spans="8:10" ht="15.75" customHeight="1">
      <c r="H473" s="178"/>
      <c r="I473" s="111"/>
      <c r="J473" s="178"/>
    </row>
    <row r="474" spans="8:10" ht="15.75" customHeight="1">
      <c r="H474" s="178"/>
      <c r="I474" s="111"/>
      <c r="J474" s="178"/>
    </row>
    <row r="475" spans="8:10" ht="15.75" customHeight="1">
      <c r="H475" s="178"/>
      <c r="I475" s="111"/>
      <c r="J475" s="178"/>
    </row>
    <row r="476" spans="8:10" ht="15.75" customHeight="1">
      <c r="H476" s="178"/>
      <c r="I476" s="111"/>
      <c r="J476" s="178"/>
    </row>
    <row r="477" spans="8:10" ht="15.75" customHeight="1">
      <c r="H477" s="178"/>
      <c r="I477" s="111"/>
      <c r="J477" s="178"/>
    </row>
    <row r="478" spans="8:10" ht="15.75" customHeight="1">
      <c r="H478" s="178"/>
      <c r="I478" s="111"/>
      <c r="J478" s="178"/>
    </row>
    <row r="479" spans="8:10" ht="15.75" customHeight="1">
      <c r="H479" s="178"/>
      <c r="I479" s="111"/>
      <c r="J479" s="178"/>
    </row>
    <row r="480" spans="8:10" ht="15.75" customHeight="1">
      <c r="H480" s="178"/>
      <c r="I480" s="111"/>
      <c r="J480" s="178"/>
    </row>
    <row r="481" spans="8:10" ht="15.75" customHeight="1">
      <c r="H481" s="178"/>
      <c r="I481" s="111"/>
      <c r="J481" s="178"/>
    </row>
    <row r="482" spans="8:10" ht="15.75" customHeight="1">
      <c r="H482" s="178"/>
      <c r="I482" s="111"/>
      <c r="J482" s="178"/>
    </row>
    <row r="483" spans="8:10" ht="15.75" customHeight="1">
      <c r="H483" s="178"/>
      <c r="I483" s="111"/>
      <c r="J483" s="178"/>
    </row>
    <row r="484" spans="8:10" ht="15.75" customHeight="1">
      <c r="H484" s="178"/>
      <c r="I484" s="111"/>
      <c r="J484" s="178"/>
    </row>
    <row r="485" spans="8:10" ht="15.75" customHeight="1">
      <c r="H485" s="178"/>
      <c r="I485" s="111"/>
      <c r="J485" s="178"/>
    </row>
    <row r="486" spans="8:10" ht="15.75" customHeight="1">
      <c r="H486" s="178"/>
      <c r="I486" s="111"/>
      <c r="J486" s="178"/>
    </row>
    <row r="487" spans="8:10" ht="15.75" customHeight="1">
      <c r="H487" s="178"/>
      <c r="I487" s="111"/>
      <c r="J487" s="178"/>
    </row>
    <row r="488" spans="8:10" ht="15.75" customHeight="1">
      <c r="H488" s="178"/>
      <c r="I488" s="111"/>
      <c r="J488" s="178"/>
    </row>
    <row r="489" spans="8:10" ht="15.75" customHeight="1">
      <c r="H489" s="178"/>
      <c r="I489" s="111"/>
      <c r="J489" s="178"/>
    </row>
    <row r="490" spans="8:10" ht="15.75" customHeight="1">
      <c r="H490" s="178"/>
      <c r="I490" s="111"/>
      <c r="J490" s="178"/>
    </row>
    <row r="491" spans="8:10" ht="15.75" customHeight="1">
      <c r="H491" s="178"/>
      <c r="I491" s="111"/>
      <c r="J491" s="178"/>
    </row>
    <row r="492" spans="8:10" ht="15.75" customHeight="1">
      <c r="H492" s="178"/>
      <c r="I492" s="111"/>
      <c r="J492" s="178"/>
    </row>
    <row r="493" spans="8:10" ht="15.75" customHeight="1">
      <c r="H493" s="178"/>
      <c r="I493" s="111"/>
      <c r="J493" s="178"/>
    </row>
    <row r="494" spans="8:10" ht="15.75" customHeight="1">
      <c r="H494" s="178"/>
      <c r="I494" s="111"/>
      <c r="J494" s="178"/>
    </row>
    <row r="495" spans="8:10" ht="15.75" customHeight="1">
      <c r="H495" s="178"/>
      <c r="I495" s="111"/>
      <c r="J495" s="178"/>
    </row>
    <row r="496" spans="8:10" ht="15.75" customHeight="1">
      <c r="H496" s="178"/>
      <c r="I496" s="111"/>
      <c r="J496" s="178"/>
    </row>
    <row r="497" spans="8:10" ht="15.75" customHeight="1">
      <c r="H497" s="178"/>
      <c r="I497" s="111"/>
      <c r="J497" s="178"/>
    </row>
    <row r="498" spans="8:10" ht="15.75" customHeight="1">
      <c r="H498" s="178"/>
      <c r="I498" s="111"/>
      <c r="J498" s="178"/>
    </row>
    <row r="499" spans="8:10" ht="15.75" customHeight="1">
      <c r="H499" s="178"/>
      <c r="I499" s="111"/>
      <c r="J499" s="178"/>
    </row>
    <row r="500" spans="8:10" ht="15.75" customHeight="1">
      <c r="H500" s="178"/>
      <c r="I500" s="111"/>
      <c r="J500" s="178"/>
    </row>
    <row r="501" spans="8:10" ht="15.75" customHeight="1">
      <c r="H501" s="178"/>
      <c r="I501" s="111"/>
      <c r="J501" s="178"/>
    </row>
    <row r="502" spans="8:10" ht="15.75" customHeight="1">
      <c r="H502" s="178"/>
      <c r="I502" s="111"/>
      <c r="J502" s="178"/>
    </row>
    <row r="503" spans="8:10" ht="15.75" customHeight="1">
      <c r="H503" s="178"/>
      <c r="I503" s="111"/>
      <c r="J503" s="178"/>
    </row>
    <row r="504" spans="8:10" ht="15.75" customHeight="1">
      <c r="H504" s="178"/>
      <c r="I504" s="111"/>
      <c r="J504" s="178"/>
    </row>
    <row r="505" spans="8:10" ht="15.75" customHeight="1">
      <c r="H505" s="178"/>
      <c r="I505" s="111"/>
      <c r="J505" s="178"/>
    </row>
    <row r="506" spans="8:10" ht="15.75" customHeight="1">
      <c r="H506" s="178"/>
      <c r="I506" s="111"/>
      <c r="J506" s="178"/>
    </row>
    <row r="507" spans="8:10" ht="15.75" customHeight="1">
      <c r="H507" s="178"/>
      <c r="I507" s="111"/>
      <c r="J507" s="178"/>
    </row>
    <row r="508" spans="8:10" ht="15.75" customHeight="1">
      <c r="H508" s="178"/>
      <c r="I508" s="111"/>
      <c r="J508" s="178"/>
    </row>
    <row r="509" spans="8:10" ht="15.75" customHeight="1">
      <c r="H509" s="178"/>
      <c r="I509" s="111"/>
      <c r="J509" s="178"/>
    </row>
    <row r="510" spans="8:10" ht="15.75" customHeight="1">
      <c r="H510" s="178"/>
      <c r="I510" s="111"/>
      <c r="J510" s="178"/>
    </row>
    <row r="511" spans="8:10" ht="15.75" customHeight="1">
      <c r="H511" s="178"/>
      <c r="I511" s="111"/>
      <c r="J511" s="178"/>
    </row>
    <row r="512" spans="8:10" ht="15.75" customHeight="1">
      <c r="H512" s="178"/>
      <c r="I512" s="111"/>
      <c r="J512" s="178"/>
    </row>
    <row r="513" spans="8:10" ht="15.75" customHeight="1">
      <c r="H513" s="178"/>
      <c r="I513" s="111"/>
      <c r="J513" s="178"/>
    </row>
    <row r="514" spans="8:10" ht="15.75" customHeight="1">
      <c r="H514" s="178"/>
      <c r="I514" s="111"/>
      <c r="J514" s="178"/>
    </row>
    <row r="515" spans="8:10" ht="15.75" customHeight="1">
      <c r="H515" s="178"/>
      <c r="I515" s="111"/>
      <c r="J515" s="178"/>
    </row>
    <row r="516" spans="8:10" ht="15.75" customHeight="1">
      <c r="H516" s="178"/>
      <c r="I516" s="111"/>
      <c r="J516" s="178"/>
    </row>
    <row r="517" spans="8:10" ht="15.75" customHeight="1">
      <c r="H517" s="178"/>
      <c r="I517" s="111"/>
      <c r="J517" s="178"/>
    </row>
    <row r="518" spans="8:10" ht="15.75" customHeight="1">
      <c r="H518" s="178"/>
      <c r="I518" s="111"/>
      <c r="J518" s="178"/>
    </row>
    <row r="519" spans="8:10" ht="15.75" customHeight="1">
      <c r="H519" s="178"/>
      <c r="I519" s="111"/>
      <c r="J519" s="178"/>
    </row>
    <row r="520" spans="8:10" ht="15.75" customHeight="1">
      <c r="H520" s="178"/>
      <c r="I520" s="111"/>
      <c r="J520" s="178"/>
    </row>
    <row r="521" spans="8:10" ht="15.75" customHeight="1">
      <c r="H521" s="178"/>
      <c r="I521" s="111"/>
      <c r="J521" s="178"/>
    </row>
    <row r="522" spans="8:10" ht="15.75" customHeight="1">
      <c r="H522" s="178"/>
      <c r="I522" s="111"/>
      <c r="J522" s="178"/>
    </row>
    <row r="523" spans="8:10" ht="15.75" customHeight="1">
      <c r="H523" s="178"/>
      <c r="I523" s="111"/>
      <c r="J523" s="178"/>
    </row>
    <row r="524" spans="8:10" ht="15.75" customHeight="1">
      <c r="H524" s="178"/>
      <c r="I524" s="111"/>
      <c r="J524" s="178"/>
    </row>
    <row r="525" spans="8:10" ht="15.75" customHeight="1">
      <c r="H525" s="178"/>
      <c r="I525" s="111"/>
      <c r="J525" s="178"/>
    </row>
    <row r="526" spans="8:10" ht="15.75" customHeight="1">
      <c r="H526" s="178"/>
      <c r="I526" s="111"/>
      <c r="J526" s="178"/>
    </row>
    <row r="527" spans="8:10" ht="15.75" customHeight="1">
      <c r="H527" s="178"/>
      <c r="I527" s="111"/>
      <c r="J527" s="178"/>
    </row>
    <row r="528" spans="8:10" ht="15.75" customHeight="1">
      <c r="H528" s="178"/>
      <c r="I528" s="111"/>
      <c r="J528" s="178"/>
    </row>
    <row r="529" spans="8:10" ht="15.75" customHeight="1">
      <c r="H529" s="178"/>
      <c r="I529" s="111"/>
      <c r="J529" s="178"/>
    </row>
    <row r="530" spans="8:10" ht="15.75" customHeight="1">
      <c r="H530" s="178"/>
      <c r="I530" s="111"/>
      <c r="J530" s="178"/>
    </row>
    <row r="531" spans="8:10" ht="15.75" customHeight="1">
      <c r="H531" s="178"/>
      <c r="I531" s="111"/>
      <c r="J531" s="178"/>
    </row>
    <row r="532" spans="8:10" ht="15.75" customHeight="1">
      <c r="H532" s="178"/>
      <c r="I532" s="111"/>
      <c r="J532" s="178"/>
    </row>
    <row r="533" spans="8:10" ht="15.75" customHeight="1">
      <c r="H533" s="178"/>
      <c r="I533" s="111"/>
      <c r="J533" s="178"/>
    </row>
    <row r="534" spans="8:10" ht="15.75" customHeight="1">
      <c r="H534" s="178"/>
      <c r="I534" s="111"/>
      <c r="J534" s="178"/>
    </row>
    <row r="535" spans="8:10" ht="15.75" customHeight="1">
      <c r="H535" s="178"/>
      <c r="I535" s="111"/>
      <c r="J535" s="178"/>
    </row>
    <row r="536" spans="8:10" ht="15.75" customHeight="1">
      <c r="H536" s="178"/>
      <c r="I536" s="111"/>
      <c r="J536" s="178"/>
    </row>
    <row r="537" spans="8:10" ht="15.75" customHeight="1">
      <c r="H537" s="178"/>
      <c r="I537" s="111"/>
      <c r="J537" s="178"/>
    </row>
    <row r="538" spans="8:10" ht="15.75" customHeight="1">
      <c r="H538" s="178"/>
      <c r="I538" s="111"/>
      <c r="J538" s="178"/>
    </row>
    <row r="539" spans="8:10" ht="15.75" customHeight="1">
      <c r="H539" s="178"/>
      <c r="I539" s="111"/>
      <c r="J539" s="178"/>
    </row>
    <row r="540" spans="8:10" ht="15.75" customHeight="1">
      <c r="H540" s="178"/>
      <c r="I540" s="111"/>
      <c r="J540" s="178"/>
    </row>
    <row r="541" spans="8:10" ht="15.75" customHeight="1">
      <c r="H541" s="178"/>
      <c r="I541" s="111"/>
      <c r="J541" s="178"/>
    </row>
    <row r="542" spans="8:10" ht="15.75" customHeight="1">
      <c r="H542" s="178"/>
      <c r="I542" s="111"/>
      <c r="J542" s="178"/>
    </row>
    <row r="543" spans="8:10" ht="15.75" customHeight="1">
      <c r="H543" s="178"/>
      <c r="I543" s="111"/>
      <c r="J543" s="178"/>
    </row>
    <row r="544" spans="8:10" ht="15.75" customHeight="1">
      <c r="H544" s="178"/>
      <c r="I544" s="111"/>
      <c r="J544" s="178"/>
    </row>
    <row r="545" spans="8:10" ht="15.75" customHeight="1">
      <c r="H545" s="178"/>
      <c r="I545" s="111"/>
      <c r="J545" s="178"/>
    </row>
    <row r="546" spans="8:10" ht="15.75" customHeight="1">
      <c r="H546" s="178"/>
      <c r="I546" s="111"/>
      <c r="J546" s="178"/>
    </row>
    <row r="547" spans="8:10" ht="15.75" customHeight="1">
      <c r="H547" s="178"/>
      <c r="I547" s="111"/>
      <c r="J547" s="178"/>
    </row>
    <row r="548" spans="8:10" ht="15.75" customHeight="1">
      <c r="H548" s="178"/>
      <c r="I548" s="111"/>
      <c r="J548" s="178"/>
    </row>
    <row r="549" spans="8:10" ht="15.75" customHeight="1">
      <c r="H549" s="178"/>
      <c r="I549" s="111"/>
      <c r="J549" s="178"/>
    </row>
    <row r="550" spans="8:10" ht="15.75" customHeight="1">
      <c r="H550" s="178"/>
      <c r="I550" s="111"/>
      <c r="J550" s="178"/>
    </row>
    <row r="551" spans="8:10" ht="15.75" customHeight="1">
      <c r="H551" s="178"/>
      <c r="I551" s="111"/>
      <c r="J551" s="178"/>
    </row>
    <row r="552" spans="8:10" ht="15.75" customHeight="1">
      <c r="H552" s="178"/>
      <c r="I552" s="111"/>
      <c r="J552" s="178"/>
    </row>
    <row r="553" spans="8:10" ht="15.75" customHeight="1">
      <c r="H553" s="178"/>
      <c r="I553" s="111"/>
      <c r="J553" s="178"/>
    </row>
    <row r="554" spans="8:10" ht="15.75" customHeight="1">
      <c r="H554" s="178"/>
      <c r="I554" s="111"/>
      <c r="J554" s="178"/>
    </row>
    <row r="555" spans="8:10" ht="15.75" customHeight="1">
      <c r="H555" s="178"/>
      <c r="I555" s="111"/>
      <c r="J555" s="178"/>
    </row>
    <row r="556" spans="8:10" ht="15.75" customHeight="1">
      <c r="H556" s="178"/>
      <c r="I556" s="111"/>
      <c r="J556" s="178"/>
    </row>
    <row r="557" spans="8:10" ht="15.75" customHeight="1">
      <c r="H557" s="178"/>
      <c r="I557" s="111"/>
      <c r="J557" s="178"/>
    </row>
    <row r="558" spans="8:10" ht="15.75" customHeight="1">
      <c r="H558" s="178"/>
      <c r="I558" s="111"/>
      <c r="J558" s="178"/>
    </row>
    <row r="559" spans="8:10" ht="15.75" customHeight="1">
      <c r="H559" s="178"/>
      <c r="I559" s="111"/>
      <c r="J559" s="178"/>
    </row>
    <row r="560" spans="8:10" ht="15.75" customHeight="1">
      <c r="H560" s="178"/>
      <c r="I560" s="111"/>
      <c r="J560" s="178"/>
    </row>
    <row r="561" spans="8:10" ht="15.75" customHeight="1">
      <c r="H561" s="178"/>
      <c r="I561" s="111"/>
      <c r="J561" s="178"/>
    </row>
    <row r="562" spans="8:10" ht="15.75" customHeight="1">
      <c r="H562" s="178"/>
      <c r="I562" s="111"/>
      <c r="J562" s="178"/>
    </row>
    <row r="563" spans="8:10" ht="15.75" customHeight="1">
      <c r="H563" s="178"/>
      <c r="I563" s="111"/>
      <c r="J563" s="178"/>
    </row>
    <row r="564" spans="8:10" ht="15.75" customHeight="1">
      <c r="H564" s="178"/>
      <c r="I564" s="111"/>
      <c r="J564" s="178"/>
    </row>
    <row r="565" spans="8:10" ht="15.75" customHeight="1">
      <c r="H565" s="178"/>
      <c r="I565" s="111"/>
      <c r="J565" s="178"/>
    </row>
    <row r="566" spans="8:10" ht="15.75" customHeight="1">
      <c r="H566" s="178"/>
      <c r="I566" s="111"/>
      <c r="J566" s="178"/>
    </row>
    <row r="567" spans="8:10" ht="15.75" customHeight="1">
      <c r="H567" s="178"/>
      <c r="I567" s="111"/>
      <c r="J567" s="178"/>
    </row>
    <row r="568" spans="8:10" ht="15.75" customHeight="1">
      <c r="H568" s="178"/>
      <c r="I568" s="111"/>
      <c r="J568" s="178"/>
    </row>
    <row r="569" spans="8:10" ht="15.75" customHeight="1">
      <c r="H569" s="178"/>
      <c r="I569" s="111"/>
      <c r="J569" s="178"/>
    </row>
    <row r="570" spans="8:10" ht="15.75" customHeight="1">
      <c r="H570" s="178"/>
      <c r="I570" s="111"/>
      <c r="J570" s="178"/>
    </row>
    <row r="571" spans="8:10" ht="15.75" customHeight="1">
      <c r="H571" s="178"/>
      <c r="I571" s="111"/>
      <c r="J571" s="178"/>
    </row>
    <row r="572" spans="8:10" ht="15.75" customHeight="1">
      <c r="H572" s="178"/>
      <c r="I572" s="111"/>
      <c r="J572" s="178"/>
    </row>
    <row r="573" spans="8:10" ht="15.75" customHeight="1">
      <c r="H573" s="178"/>
      <c r="I573" s="111"/>
      <c r="J573" s="178"/>
    </row>
    <row r="574" spans="8:10" ht="15.75" customHeight="1">
      <c r="H574" s="178"/>
      <c r="I574" s="111"/>
      <c r="J574" s="178"/>
    </row>
    <row r="575" spans="8:10" ht="15.75" customHeight="1">
      <c r="H575" s="178"/>
      <c r="I575" s="111"/>
      <c r="J575" s="178"/>
    </row>
    <row r="576" spans="8:10" ht="15.75" customHeight="1">
      <c r="H576" s="178"/>
      <c r="I576" s="111"/>
      <c r="J576" s="178"/>
    </row>
    <row r="577" spans="8:10" ht="15.75" customHeight="1">
      <c r="H577" s="178"/>
      <c r="I577" s="111"/>
      <c r="J577" s="178"/>
    </row>
    <row r="578" spans="8:10" ht="15.75" customHeight="1">
      <c r="H578" s="178"/>
      <c r="I578" s="111"/>
      <c r="J578" s="178"/>
    </row>
    <row r="579" spans="8:10" ht="15.75" customHeight="1">
      <c r="H579" s="178"/>
      <c r="I579" s="111"/>
      <c r="J579" s="178"/>
    </row>
    <row r="580" spans="8:10" ht="15.75" customHeight="1">
      <c r="H580" s="178"/>
      <c r="I580" s="111"/>
      <c r="J580" s="178"/>
    </row>
    <row r="581" spans="8:10" ht="15.75" customHeight="1">
      <c r="H581" s="178"/>
      <c r="I581" s="111"/>
      <c r="J581" s="178"/>
    </row>
    <row r="582" spans="8:10" ht="15.75" customHeight="1">
      <c r="H582" s="178"/>
      <c r="I582" s="111"/>
      <c r="J582" s="178"/>
    </row>
    <row r="583" spans="8:10" ht="15.75" customHeight="1">
      <c r="H583" s="178"/>
      <c r="I583" s="111"/>
      <c r="J583" s="178"/>
    </row>
    <row r="584" spans="8:10" ht="15.75" customHeight="1">
      <c r="H584" s="178"/>
      <c r="I584" s="111"/>
      <c r="J584" s="178"/>
    </row>
    <row r="585" spans="8:10" ht="15.75" customHeight="1">
      <c r="H585" s="178"/>
      <c r="I585" s="111"/>
      <c r="J585" s="178"/>
    </row>
    <row r="586" spans="8:10" ht="15.75" customHeight="1">
      <c r="H586" s="178"/>
      <c r="I586" s="111"/>
      <c r="J586" s="178"/>
    </row>
    <row r="587" spans="8:10" ht="15.75" customHeight="1">
      <c r="H587" s="178"/>
      <c r="I587" s="111"/>
      <c r="J587" s="178"/>
    </row>
    <row r="588" spans="8:10" ht="15.75" customHeight="1">
      <c r="H588" s="178"/>
      <c r="I588" s="111"/>
      <c r="J588" s="178"/>
    </row>
    <row r="589" spans="8:10" ht="15.75" customHeight="1">
      <c r="H589" s="178"/>
      <c r="I589" s="111"/>
      <c r="J589" s="178"/>
    </row>
    <row r="590" spans="8:10" ht="15.75" customHeight="1">
      <c r="H590" s="178"/>
      <c r="I590" s="111"/>
      <c r="J590" s="178"/>
    </row>
    <row r="591" spans="8:10" ht="15.75" customHeight="1">
      <c r="H591" s="178"/>
      <c r="I591" s="111"/>
      <c r="J591" s="178"/>
    </row>
    <row r="592" spans="8:10" ht="15.75" customHeight="1">
      <c r="H592" s="178"/>
      <c r="I592" s="111"/>
      <c r="J592" s="178"/>
    </row>
    <row r="593" spans="8:10" ht="15.75" customHeight="1">
      <c r="H593" s="178"/>
      <c r="I593" s="111"/>
      <c r="J593" s="178"/>
    </row>
    <row r="594" spans="8:10" ht="15.75" customHeight="1">
      <c r="H594" s="178"/>
      <c r="I594" s="111"/>
      <c r="J594" s="178"/>
    </row>
    <row r="595" spans="8:10" ht="15.75" customHeight="1">
      <c r="H595" s="178"/>
      <c r="I595" s="111"/>
      <c r="J595" s="178"/>
    </row>
    <row r="596" spans="8:10" ht="15.75" customHeight="1">
      <c r="H596" s="178"/>
      <c r="I596" s="111"/>
      <c r="J596" s="178"/>
    </row>
    <row r="597" spans="8:10" ht="15.75" customHeight="1">
      <c r="H597" s="178"/>
      <c r="I597" s="111"/>
      <c r="J597" s="178"/>
    </row>
    <row r="598" spans="8:10" ht="15.75" customHeight="1">
      <c r="H598" s="178"/>
      <c r="I598" s="111"/>
      <c r="J598" s="178"/>
    </row>
    <row r="599" spans="8:10" ht="15.75" customHeight="1">
      <c r="H599" s="178"/>
      <c r="I599" s="111"/>
      <c r="J599" s="178"/>
    </row>
    <row r="600" spans="8:10" ht="15.75" customHeight="1">
      <c r="H600" s="178"/>
      <c r="I600" s="111"/>
      <c r="J600" s="178"/>
    </row>
    <row r="601" spans="8:10" ht="15.75" customHeight="1">
      <c r="H601" s="178"/>
      <c r="I601" s="111"/>
      <c r="J601" s="178"/>
    </row>
    <row r="602" spans="8:10" ht="15.75" customHeight="1">
      <c r="H602" s="178"/>
      <c r="I602" s="111"/>
      <c r="J602" s="178"/>
    </row>
    <row r="603" spans="8:10" ht="15.75" customHeight="1">
      <c r="H603" s="178"/>
      <c r="I603" s="111"/>
      <c r="J603" s="178"/>
    </row>
    <row r="604" spans="8:10" ht="15.75" customHeight="1">
      <c r="H604" s="178"/>
      <c r="I604" s="111"/>
      <c r="J604" s="178"/>
    </row>
    <row r="605" spans="8:10" ht="15.75" customHeight="1">
      <c r="H605" s="178"/>
      <c r="I605" s="111"/>
      <c r="J605" s="178"/>
    </row>
    <row r="606" spans="8:10" ht="15.75" customHeight="1">
      <c r="H606" s="178"/>
      <c r="I606" s="111"/>
      <c r="J606" s="178"/>
    </row>
    <row r="607" spans="8:10" ht="15.75" customHeight="1">
      <c r="H607" s="178"/>
      <c r="I607" s="111"/>
      <c r="J607" s="178"/>
    </row>
    <row r="608" spans="8:10" ht="15.75" customHeight="1">
      <c r="H608" s="178"/>
      <c r="I608" s="111"/>
      <c r="J608" s="178"/>
    </row>
    <row r="609" spans="8:10" ht="15.75" customHeight="1">
      <c r="H609" s="178"/>
      <c r="I609" s="111"/>
      <c r="J609" s="178"/>
    </row>
    <row r="610" spans="8:10" ht="15.75" customHeight="1">
      <c r="H610" s="178"/>
      <c r="I610" s="111"/>
      <c r="J610" s="178"/>
    </row>
    <row r="611" spans="8:10" ht="15.75" customHeight="1">
      <c r="H611" s="178"/>
      <c r="I611" s="111"/>
      <c r="J611" s="178"/>
    </row>
    <row r="612" spans="8:10" ht="15.75" customHeight="1">
      <c r="H612" s="178"/>
      <c r="I612" s="111"/>
      <c r="J612" s="178"/>
    </row>
    <row r="613" spans="8:10" ht="15.75" customHeight="1">
      <c r="H613" s="178"/>
      <c r="I613" s="111"/>
      <c r="J613" s="178"/>
    </row>
    <row r="614" spans="8:10" ht="15.75" customHeight="1">
      <c r="H614" s="178"/>
      <c r="I614" s="111"/>
      <c r="J614" s="178"/>
    </row>
    <row r="615" spans="8:10" ht="15.75" customHeight="1">
      <c r="H615" s="178"/>
      <c r="I615" s="111"/>
      <c r="J615" s="178"/>
    </row>
    <row r="616" spans="8:10" ht="15.75" customHeight="1">
      <c r="H616" s="178"/>
      <c r="I616" s="111"/>
      <c r="J616" s="178"/>
    </row>
    <row r="617" spans="8:10" ht="15.75" customHeight="1">
      <c r="H617" s="178"/>
      <c r="I617" s="111"/>
      <c r="J617" s="178"/>
    </row>
    <row r="618" spans="8:10" ht="15.75" customHeight="1">
      <c r="H618" s="178"/>
      <c r="I618" s="111"/>
      <c r="J618" s="178"/>
    </row>
    <row r="619" spans="8:10" ht="15.75" customHeight="1">
      <c r="H619" s="178"/>
      <c r="I619" s="111"/>
      <c r="J619" s="178"/>
    </row>
    <row r="620" spans="8:10" ht="15.75" customHeight="1">
      <c r="H620" s="178"/>
      <c r="I620" s="111"/>
      <c r="J620" s="178"/>
    </row>
    <row r="621" spans="8:10" ht="15.75" customHeight="1">
      <c r="H621" s="178"/>
      <c r="I621" s="111"/>
      <c r="J621" s="178"/>
    </row>
    <row r="622" spans="8:10" ht="15.75" customHeight="1">
      <c r="H622" s="178"/>
      <c r="I622" s="111"/>
      <c r="J622" s="178"/>
    </row>
    <row r="623" spans="8:10" ht="15.75" customHeight="1">
      <c r="H623" s="178"/>
      <c r="I623" s="111"/>
      <c r="J623" s="178"/>
    </row>
    <row r="624" spans="8:10" ht="15.75" customHeight="1">
      <c r="H624" s="178"/>
      <c r="I624" s="111"/>
      <c r="J624" s="178"/>
    </row>
    <row r="625" spans="8:10" ht="15.75" customHeight="1">
      <c r="H625" s="178"/>
      <c r="I625" s="111"/>
      <c r="J625" s="178"/>
    </row>
    <row r="626" spans="8:10" ht="15.75" customHeight="1">
      <c r="H626" s="178"/>
      <c r="I626" s="111"/>
      <c r="J626" s="178"/>
    </row>
    <row r="627" spans="8:10" ht="15.75" customHeight="1">
      <c r="H627" s="178"/>
      <c r="I627" s="111"/>
      <c r="J627" s="178"/>
    </row>
    <row r="628" spans="8:10" ht="15.75" customHeight="1">
      <c r="H628" s="178"/>
      <c r="I628" s="111"/>
      <c r="J628" s="178"/>
    </row>
    <row r="629" spans="8:10" ht="15.75" customHeight="1">
      <c r="H629" s="178"/>
      <c r="I629" s="111"/>
      <c r="J629" s="178"/>
    </row>
    <row r="630" spans="8:10" ht="15.75" customHeight="1">
      <c r="H630" s="178"/>
      <c r="I630" s="111"/>
      <c r="J630" s="178"/>
    </row>
    <row r="631" spans="8:10" ht="15.75" customHeight="1">
      <c r="H631" s="178"/>
      <c r="I631" s="111"/>
      <c r="J631" s="178"/>
    </row>
    <row r="632" spans="8:10" ht="15.75" customHeight="1">
      <c r="H632" s="178"/>
      <c r="I632" s="111"/>
      <c r="J632" s="178"/>
    </row>
    <row r="633" spans="8:10" ht="15.75" customHeight="1">
      <c r="H633" s="178"/>
      <c r="I633" s="111"/>
      <c r="J633" s="178"/>
    </row>
    <row r="634" spans="8:10" ht="15.75" customHeight="1">
      <c r="H634" s="178"/>
      <c r="I634" s="111"/>
      <c r="J634" s="178"/>
    </row>
    <row r="635" spans="8:10" ht="15.75" customHeight="1">
      <c r="H635" s="178"/>
      <c r="I635" s="111"/>
      <c r="J635" s="178"/>
    </row>
    <row r="636" spans="8:10" ht="15.75" customHeight="1">
      <c r="H636" s="178"/>
      <c r="I636" s="111"/>
      <c r="J636" s="178"/>
    </row>
    <row r="637" spans="8:10" ht="15.75" customHeight="1">
      <c r="H637" s="178"/>
      <c r="I637" s="111"/>
      <c r="J637" s="178"/>
    </row>
    <row r="638" spans="8:10" ht="15.75" customHeight="1">
      <c r="H638" s="178"/>
      <c r="I638" s="111"/>
      <c r="J638" s="178"/>
    </row>
    <row r="639" spans="8:10" ht="15.75" customHeight="1">
      <c r="H639" s="178"/>
      <c r="I639" s="111"/>
      <c r="J639" s="178"/>
    </row>
    <row r="640" spans="8:10" ht="15.75" customHeight="1">
      <c r="H640" s="178"/>
      <c r="I640" s="111"/>
      <c r="J640" s="178"/>
    </row>
    <row r="641" spans="8:10" ht="15.75" customHeight="1">
      <c r="H641" s="178"/>
      <c r="I641" s="111"/>
      <c r="J641" s="178"/>
    </row>
    <row r="642" spans="8:10" ht="15.75" customHeight="1">
      <c r="H642" s="178"/>
      <c r="I642" s="111"/>
      <c r="J642" s="178"/>
    </row>
    <row r="643" spans="8:10" ht="15.75" customHeight="1">
      <c r="H643" s="178"/>
      <c r="I643" s="111"/>
      <c r="J643" s="178"/>
    </row>
    <row r="644" spans="8:10" ht="15.75" customHeight="1">
      <c r="H644" s="178"/>
      <c r="I644" s="111"/>
      <c r="J644" s="178"/>
    </row>
    <row r="645" spans="8:10" ht="15.75" customHeight="1">
      <c r="H645" s="178"/>
      <c r="I645" s="111"/>
      <c r="J645" s="178"/>
    </row>
    <row r="646" spans="8:10" ht="15.75" customHeight="1">
      <c r="H646" s="178"/>
      <c r="I646" s="111"/>
      <c r="J646" s="178"/>
    </row>
    <row r="647" spans="8:10" ht="15.75" customHeight="1">
      <c r="H647" s="178"/>
      <c r="I647" s="111"/>
      <c r="J647" s="178"/>
    </row>
    <row r="648" spans="8:10" ht="15.75" customHeight="1">
      <c r="H648" s="178"/>
      <c r="I648" s="111"/>
      <c r="J648" s="178"/>
    </row>
    <row r="649" spans="8:10" ht="15.75" customHeight="1">
      <c r="H649" s="178"/>
      <c r="I649" s="111"/>
      <c r="J649" s="178"/>
    </row>
    <row r="650" spans="8:10" ht="15.75" customHeight="1">
      <c r="H650" s="178"/>
      <c r="I650" s="111"/>
      <c r="J650" s="178"/>
    </row>
    <row r="651" spans="8:10" ht="15.75" customHeight="1">
      <c r="H651" s="178"/>
      <c r="I651" s="111"/>
      <c r="J651" s="178"/>
    </row>
    <row r="652" spans="8:10" ht="15.75" customHeight="1">
      <c r="H652" s="178"/>
      <c r="I652" s="111"/>
      <c r="J652" s="178"/>
    </row>
    <row r="653" spans="8:10" ht="15.75" customHeight="1">
      <c r="H653" s="178"/>
      <c r="I653" s="111"/>
      <c r="J653" s="178"/>
    </row>
    <row r="654" spans="8:10" ht="15.75" customHeight="1">
      <c r="H654" s="178"/>
      <c r="I654" s="111"/>
      <c r="J654" s="178"/>
    </row>
    <row r="655" spans="8:10" ht="15.75" customHeight="1">
      <c r="H655" s="178"/>
      <c r="I655" s="111"/>
      <c r="J655" s="178"/>
    </row>
    <row r="656" spans="8:10" ht="15.75" customHeight="1">
      <c r="H656" s="178"/>
      <c r="I656" s="111"/>
      <c r="J656" s="178"/>
    </row>
    <row r="657" spans="8:10" ht="15.75" customHeight="1">
      <c r="H657" s="178"/>
      <c r="I657" s="111"/>
      <c r="J657" s="178"/>
    </row>
    <row r="658" spans="8:10" ht="15.75" customHeight="1">
      <c r="H658" s="178"/>
      <c r="I658" s="111"/>
      <c r="J658" s="178"/>
    </row>
    <row r="659" spans="8:10" ht="15.75" customHeight="1">
      <c r="H659" s="178"/>
      <c r="I659" s="111"/>
      <c r="J659" s="178"/>
    </row>
    <row r="660" spans="8:10" ht="15.75" customHeight="1">
      <c r="H660" s="178"/>
      <c r="I660" s="111"/>
      <c r="J660" s="178"/>
    </row>
    <row r="661" spans="8:10" ht="15.75" customHeight="1">
      <c r="H661" s="178"/>
      <c r="I661" s="111"/>
      <c r="J661" s="178"/>
    </row>
    <row r="662" spans="8:10" ht="15.75" customHeight="1">
      <c r="H662" s="178"/>
      <c r="I662" s="111"/>
      <c r="J662" s="178"/>
    </row>
    <row r="663" spans="8:10" ht="15.75" customHeight="1">
      <c r="H663" s="178"/>
      <c r="I663" s="111"/>
      <c r="J663" s="178"/>
    </row>
    <row r="664" spans="8:10" ht="15.75" customHeight="1">
      <c r="H664" s="178"/>
      <c r="I664" s="111"/>
      <c r="J664" s="178"/>
    </row>
    <row r="665" spans="8:10" ht="15.75" customHeight="1">
      <c r="H665" s="178"/>
      <c r="I665" s="111"/>
      <c r="J665" s="178"/>
    </row>
    <row r="666" spans="8:10" ht="15.75" customHeight="1">
      <c r="H666" s="178"/>
      <c r="I666" s="111"/>
      <c r="J666" s="178"/>
    </row>
    <row r="667" spans="8:10" ht="15.75" customHeight="1">
      <c r="H667" s="178"/>
      <c r="I667" s="111"/>
      <c r="J667" s="178"/>
    </row>
    <row r="668" spans="8:10" ht="15.75" customHeight="1">
      <c r="H668" s="178"/>
      <c r="I668" s="111"/>
      <c r="J668" s="178"/>
    </row>
    <row r="669" spans="8:10" ht="15.75" customHeight="1">
      <c r="H669" s="178"/>
      <c r="I669" s="111"/>
      <c r="J669" s="178"/>
    </row>
    <row r="670" spans="8:10" ht="15.75" customHeight="1">
      <c r="H670" s="178"/>
      <c r="I670" s="111"/>
      <c r="J670" s="178"/>
    </row>
    <row r="671" spans="8:10" ht="15.75" customHeight="1">
      <c r="H671" s="178"/>
      <c r="I671" s="111"/>
      <c r="J671" s="178"/>
    </row>
    <row r="672" spans="8:10" ht="15.75" customHeight="1">
      <c r="H672" s="178"/>
      <c r="I672" s="111"/>
      <c r="J672" s="178"/>
    </row>
    <row r="673" spans="8:10" ht="15.75" customHeight="1">
      <c r="H673" s="178"/>
      <c r="I673" s="111"/>
      <c r="J673" s="178"/>
    </row>
    <row r="674" spans="8:10" ht="15.75" customHeight="1">
      <c r="H674" s="178"/>
      <c r="I674" s="111"/>
      <c r="J674" s="178"/>
    </row>
    <row r="675" spans="8:10" ht="15.75" customHeight="1">
      <c r="H675" s="178"/>
      <c r="I675" s="111"/>
      <c r="J675" s="178"/>
    </row>
    <row r="676" spans="8:10" ht="15.75" customHeight="1">
      <c r="H676" s="178"/>
      <c r="I676" s="111"/>
      <c r="J676" s="178"/>
    </row>
    <row r="677" spans="8:10" ht="15.75" customHeight="1">
      <c r="H677" s="178"/>
      <c r="I677" s="111"/>
      <c r="J677" s="178"/>
    </row>
    <row r="678" spans="8:10" ht="15.75" customHeight="1">
      <c r="H678" s="178"/>
      <c r="I678" s="111"/>
      <c r="J678" s="178"/>
    </row>
    <row r="679" spans="8:10" ht="15.75" customHeight="1">
      <c r="H679" s="178"/>
      <c r="I679" s="111"/>
      <c r="J679" s="178"/>
    </row>
    <row r="680" spans="8:10" ht="15.75" customHeight="1">
      <c r="H680" s="178"/>
      <c r="I680" s="111"/>
      <c r="J680" s="178"/>
    </row>
    <row r="681" spans="8:10" ht="15.75" customHeight="1">
      <c r="H681" s="178"/>
      <c r="I681" s="111"/>
      <c r="J681" s="178"/>
    </row>
    <row r="682" spans="8:10" ht="15.75" customHeight="1">
      <c r="H682" s="178"/>
      <c r="I682" s="111"/>
      <c r="J682" s="178"/>
    </row>
    <row r="683" spans="8:10" ht="15.75" customHeight="1">
      <c r="H683" s="178"/>
      <c r="I683" s="111"/>
      <c r="J683" s="178"/>
    </row>
    <row r="684" spans="8:10" ht="15.75" customHeight="1">
      <c r="H684" s="178"/>
      <c r="I684" s="111"/>
      <c r="J684" s="178"/>
    </row>
    <row r="685" spans="8:10" ht="15.75" customHeight="1">
      <c r="H685" s="178"/>
      <c r="I685" s="111"/>
      <c r="J685" s="178"/>
    </row>
    <row r="686" spans="8:10" ht="15.75" customHeight="1">
      <c r="H686" s="178"/>
      <c r="I686" s="111"/>
      <c r="J686" s="178"/>
    </row>
    <row r="687" spans="8:10" ht="15.75" customHeight="1">
      <c r="H687" s="178"/>
      <c r="I687" s="111"/>
      <c r="J687" s="178"/>
    </row>
    <row r="688" spans="8:10" ht="15.75" customHeight="1">
      <c r="H688" s="178"/>
      <c r="I688" s="111"/>
      <c r="J688" s="178"/>
    </row>
    <row r="689" spans="8:10" ht="15.75" customHeight="1">
      <c r="H689" s="178"/>
      <c r="I689" s="111"/>
      <c r="J689" s="178"/>
    </row>
    <row r="690" spans="8:10" ht="15.75" customHeight="1">
      <c r="H690" s="178"/>
      <c r="I690" s="111"/>
      <c r="J690" s="178"/>
    </row>
    <row r="691" spans="8:10" ht="15.75" customHeight="1">
      <c r="H691" s="178"/>
      <c r="I691" s="111"/>
      <c r="J691" s="178"/>
    </row>
    <row r="692" spans="8:10" ht="15.75" customHeight="1">
      <c r="H692" s="178"/>
      <c r="I692" s="111"/>
      <c r="J692" s="178"/>
    </row>
    <row r="693" spans="8:10" ht="15.75" customHeight="1">
      <c r="H693" s="178"/>
      <c r="I693" s="111"/>
      <c r="J693" s="178"/>
    </row>
    <row r="694" spans="8:10" ht="15.75" customHeight="1">
      <c r="H694" s="178"/>
      <c r="I694" s="111"/>
      <c r="J694" s="178"/>
    </row>
    <row r="695" spans="8:10" ht="15.75" customHeight="1">
      <c r="H695" s="178"/>
      <c r="I695" s="111"/>
      <c r="J695" s="178"/>
    </row>
    <row r="696" spans="8:10" ht="15.75" customHeight="1">
      <c r="H696" s="178"/>
      <c r="I696" s="111"/>
      <c r="J696" s="178"/>
    </row>
    <row r="697" spans="8:10" ht="15.75" customHeight="1">
      <c r="H697" s="178"/>
      <c r="I697" s="111"/>
      <c r="J697" s="178"/>
    </row>
    <row r="698" spans="8:10" ht="15.75" customHeight="1">
      <c r="H698" s="178"/>
      <c r="I698" s="111"/>
      <c r="J698" s="178"/>
    </row>
    <row r="699" spans="8:10" ht="15.75" customHeight="1">
      <c r="H699" s="178"/>
      <c r="I699" s="111"/>
      <c r="J699" s="178"/>
    </row>
    <row r="700" spans="8:10" ht="15.75" customHeight="1">
      <c r="H700" s="178"/>
      <c r="I700" s="111"/>
      <c r="J700" s="178"/>
    </row>
    <row r="701" spans="8:10" ht="15.75" customHeight="1">
      <c r="H701" s="178"/>
      <c r="I701" s="111"/>
      <c r="J701" s="178"/>
    </row>
    <row r="702" spans="8:10" ht="15.75" customHeight="1">
      <c r="H702" s="178"/>
      <c r="I702" s="111"/>
      <c r="J702" s="178"/>
    </row>
    <row r="703" spans="8:10" ht="15.75" customHeight="1">
      <c r="H703" s="178"/>
      <c r="I703" s="111"/>
      <c r="J703" s="178"/>
    </row>
    <row r="704" spans="8:10" ht="15.75" customHeight="1">
      <c r="H704" s="178"/>
      <c r="I704" s="111"/>
      <c r="J704" s="178"/>
    </row>
    <row r="705" spans="8:10" ht="15.75" customHeight="1">
      <c r="H705" s="178"/>
      <c r="I705" s="111"/>
      <c r="J705" s="178"/>
    </row>
    <row r="706" spans="8:10" ht="15.75" customHeight="1">
      <c r="H706" s="178"/>
      <c r="I706" s="111"/>
      <c r="J706" s="178"/>
    </row>
    <row r="707" spans="8:10" ht="15.75" customHeight="1">
      <c r="H707" s="178"/>
      <c r="I707" s="111"/>
      <c r="J707" s="178"/>
    </row>
    <row r="708" spans="8:10" ht="15.75" customHeight="1">
      <c r="H708" s="178"/>
      <c r="I708" s="111"/>
      <c r="J708" s="178"/>
    </row>
    <row r="709" spans="8:10" ht="15.75" customHeight="1">
      <c r="H709" s="178"/>
      <c r="I709" s="111"/>
      <c r="J709" s="178"/>
    </row>
    <row r="710" spans="8:10" ht="15.75" customHeight="1">
      <c r="H710" s="178"/>
      <c r="I710" s="111"/>
      <c r="J710" s="178"/>
    </row>
    <row r="711" spans="8:10" ht="15.75" customHeight="1">
      <c r="H711" s="178"/>
      <c r="I711" s="111"/>
      <c r="J711" s="178"/>
    </row>
    <row r="712" spans="8:10" ht="15.75" customHeight="1">
      <c r="H712" s="178"/>
      <c r="I712" s="111"/>
      <c r="J712" s="178"/>
    </row>
    <row r="713" spans="8:10" ht="15.75" customHeight="1">
      <c r="H713" s="178"/>
      <c r="I713" s="111"/>
      <c r="J713" s="178"/>
    </row>
    <row r="714" spans="8:10" ht="15.75" customHeight="1">
      <c r="H714" s="178"/>
      <c r="I714" s="111"/>
      <c r="J714" s="178"/>
    </row>
    <row r="715" spans="8:10" ht="15.75" customHeight="1">
      <c r="H715" s="178"/>
      <c r="I715" s="111"/>
      <c r="J715" s="178"/>
    </row>
    <row r="716" spans="8:10" ht="15.75" customHeight="1">
      <c r="H716" s="178"/>
      <c r="I716" s="111"/>
      <c r="J716" s="178"/>
    </row>
    <row r="717" spans="8:10" ht="15.75" customHeight="1">
      <c r="H717" s="178"/>
      <c r="I717" s="111"/>
      <c r="J717" s="178"/>
    </row>
    <row r="718" spans="8:10" ht="15.75" customHeight="1">
      <c r="H718" s="178"/>
      <c r="I718" s="111"/>
      <c r="J718" s="178"/>
    </row>
    <row r="719" spans="8:10" ht="15.75" customHeight="1">
      <c r="H719" s="178"/>
      <c r="I719" s="111"/>
      <c r="J719" s="178"/>
    </row>
    <row r="720" spans="8:10" ht="15.75" customHeight="1">
      <c r="H720" s="178"/>
      <c r="I720" s="111"/>
      <c r="J720" s="178"/>
    </row>
    <row r="721" spans="8:10" ht="15.75" customHeight="1">
      <c r="H721" s="178"/>
      <c r="I721" s="111"/>
      <c r="J721" s="178"/>
    </row>
    <row r="722" spans="8:10" ht="15.75" customHeight="1">
      <c r="H722" s="178"/>
      <c r="I722" s="111"/>
      <c r="J722" s="178"/>
    </row>
    <row r="723" spans="8:10" ht="15.75" customHeight="1">
      <c r="H723" s="178"/>
      <c r="I723" s="111"/>
      <c r="J723" s="178"/>
    </row>
    <row r="724" spans="8:10" ht="15.75" customHeight="1">
      <c r="H724" s="178"/>
      <c r="I724" s="111"/>
      <c r="J724" s="178"/>
    </row>
    <row r="725" spans="8:10" ht="15.75" customHeight="1">
      <c r="H725" s="178"/>
      <c r="I725" s="111"/>
      <c r="J725" s="178"/>
    </row>
    <row r="726" spans="8:10" ht="15.75" customHeight="1">
      <c r="H726" s="178"/>
      <c r="I726" s="111"/>
      <c r="J726" s="178"/>
    </row>
    <row r="727" spans="8:10" ht="15.75" customHeight="1">
      <c r="H727" s="178"/>
      <c r="I727" s="111"/>
      <c r="J727" s="178"/>
    </row>
    <row r="728" spans="8:10" ht="15.75" customHeight="1">
      <c r="H728" s="178"/>
      <c r="I728" s="111"/>
      <c r="J728" s="178"/>
    </row>
    <row r="729" spans="8:10" ht="15.75" customHeight="1">
      <c r="H729" s="178"/>
      <c r="I729" s="111"/>
      <c r="J729" s="178"/>
    </row>
    <row r="730" spans="8:10" ht="15.75" customHeight="1">
      <c r="H730" s="178"/>
      <c r="I730" s="111"/>
      <c r="J730" s="178"/>
    </row>
    <row r="731" spans="8:10" ht="15.75" customHeight="1">
      <c r="H731" s="178"/>
      <c r="I731" s="111"/>
      <c r="J731" s="178"/>
    </row>
    <row r="732" spans="8:10" ht="15.75" customHeight="1">
      <c r="H732" s="178"/>
      <c r="I732" s="111"/>
      <c r="J732" s="178"/>
    </row>
    <row r="733" spans="8:10" ht="15.75" customHeight="1">
      <c r="H733" s="178"/>
      <c r="I733" s="111"/>
      <c r="J733" s="178"/>
    </row>
    <row r="734" spans="8:10" ht="15.75" customHeight="1">
      <c r="H734" s="178"/>
      <c r="I734" s="111"/>
      <c r="J734" s="178"/>
    </row>
    <row r="735" spans="8:10" ht="15.75" customHeight="1">
      <c r="H735" s="178"/>
      <c r="I735" s="111"/>
      <c r="J735" s="178"/>
    </row>
    <row r="736" spans="8:10" ht="15.75" customHeight="1">
      <c r="H736" s="178"/>
      <c r="I736" s="111"/>
      <c r="J736" s="178"/>
    </row>
    <row r="737" spans="8:10" ht="15.75" customHeight="1">
      <c r="H737" s="178"/>
      <c r="I737" s="111"/>
      <c r="J737" s="178"/>
    </row>
    <row r="738" spans="8:10" ht="15.75" customHeight="1">
      <c r="H738" s="178"/>
      <c r="I738" s="111"/>
      <c r="J738" s="178"/>
    </row>
    <row r="739" spans="8:10" ht="15.75" customHeight="1">
      <c r="H739" s="178"/>
      <c r="I739" s="111"/>
      <c r="J739" s="178"/>
    </row>
    <row r="740" spans="8:10" ht="15.75" customHeight="1">
      <c r="H740" s="178"/>
      <c r="I740" s="111"/>
      <c r="J740" s="178"/>
    </row>
    <row r="741" spans="8:10" ht="15.75" customHeight="1">
      <c r="H741" s="178"/>
      <c r="I741" s="111"/>
      <c r="J741" s="178"/>
    </row>
    <row r="742" spans="8:10" ht="15.75" customHeight="1">
      <c r="H742" s="178"/>
      <c r="I742" s="111"/>
      <c r="J742" s="178"/>
    </row>
    <row r="743" spans="8:10" ht="15.75" customHeight="1">
      <c r="H743" s="178"/>
      <c r="I743" s="111"/>
      <c r="J743" s="178"/>
    </row>
    <row r="744" spans="8:10" ht="15.75" customHeight="1">
      <c r="H744" s="178"/>
      <c r="I744" s="111"/>
      <c r="J744" s="178"/>
    </row>
    <row r="745" spans="8:10" ht="15.75" customHeight="1">
      <c r="H745" s="178"/>
      <c r="I745" s="111"/>
      <c r="J745" s="178"/>
    </row>
    <row r="746" spans="8:10" ht="15.75" customHeight="1">
      <c r="H746" s="178"/>
      <c r="I746" s="111"/>
      <c r="J746" s="178"/>
    </row>
    <row r="747" spans="8:10" ht="15.75" customHeight="1">
      <c r="H747" s="178"/>
      <c r="I747" s="111"/>
      <c r="J747" s="178"/>
    </row>
    <row r="748" spans="8:10" ht="15.75" customHeight="1">
      <c r="H748" s="178"/>
      <c r="I748" s="111"/>
      <c r="J748" s="178"/>
    </row>
    <row r="749" spans="8:10" ht="15.75" customHeight="1">
      <c r="H749" s="178"/>
      <c r="I749" s="111"/>
      <c r="J749" s="178"/>
    </row>
    <row r="750" spans="8:10" ht="15.75" customHeight="1">
      <c r="H750" s="178"/>
      <c r="I750" s="111"/>
      <c r="J750" s="178"/>
    </row>
    <row r="751" spans="8:10" ht="15.75" customHeight="1">
      <c r="H751" s="178"/>
      <c r="I751" s="111"/>
      <c r="J751" s="178"/>
    </row>
    <row r="752" spans="8:10" ht="15.75" customHeight="1">
      <c r="H752" s="178"/>
      <c r="I752" s="111"/>
      <c r="J752" s="178"/>
    </row>
    <row r="753" spans="8:10" ht="15.75" customHeight="1">
      <c r="H753" s="178"/>
      <c r="I753" s="111"/>
      <c r="J753" s="178"/>
    </row>
    <row r="754" spans="8:10" ht="15.75" customHeight="1">
      <c r="H754" s="178"/>
      <c r="I754" s="111"/>
      <c r="J754" s="178"/>
    </row>
    <row r="755" spans="8:10" ht="15.75" customHeight="1">
      <c r="H755" s="178"/>
      <c r="I755" s="111"/>
      <c r="J755" s="178"/>
    </row>
    <row r="756" spans="8:10" ht="15.75" customHeight="1">
      <c r="H756" s="178"/>
      <c r="I756" s="111"/>
      <c r="J756" s="178"/>
    </row>
    <row r="757" spans="8:10" ht="15.75" customHeight="1">
      <c r="H757" s="178"/>
      <c r="I757" s="111"/>
      <c r="J757" s="178"/>
    </row>
    <row r="758" spans="8:10" ht="15.75" customHeight="1">
      <c r="H758" s="178"/>
      <c r="I758" s="111"/>
      <c r="J758" s="178"/>
    </row>
    <row r="759" spans="8:10" ht="15.75" customHeight="1">
      <c r="H759" s="178"/>
      <c r="I759" s="111"/>
      <c r="J759" s="178"/>
    </row>
    <row r="760" spans="8:10" ht="15.75" customHeight="1">
      <c r="H760" s="178"/>
      <c r="I760" s="111"/>
      <c r="J760" s="178"/>
    </row>
    <row r="761" spans="8:10" ht="15.75" customHeight="1">
      <c r="H761" s="178"/>
      <c r="I761" s="111"/>
      <c r="J761" s="178"/>
    </row>
    <row r="762" spans="8:10" ht="15.75" customHeight="1">
      <c r="H762" s="178"/>
      <c r="I762" s="111"/>
      <c r="J762" s="178"/>
    </row>
    <row r="763" spans="8:10" ht="15.75" customHeight="1">
      <c r="H763" s="178"/>
      <c r="I763" s="111"/>
      <c r="J763" s="178"/>
    </row>
    <row r="764" spans="8:10" ht="15.75" customHeight="1">
      <c r="H764" s="178"/>
      <c r="I764" s="111"/>
      <c r="J764" s="178"/>
    </row>
    <row r="765" spans="8:10" ht="15.75" customHeight="1">
      <c r="H765" s="178"/>
      <c r="I765" s="111"/>
      <c r="J765" s="178"/>
    </row>
    <row r="766" spans="8:10" ht="15.75" customHeight="1">
      <c r="H766" s="178"/>
      <c r="I766" s="111"/>
      <c r="J766" s="178"/>
    </row>
    <row r="767" spans="8:10" ht="15.75" customHeight="1">
      <c r="H767" s="178"/>
      <c r="I767" s="111"/>
      <c r="J767" s="178"/>
    </row>
    <row r="768" spans="8:10" ht="15.75" customHeight="1">
      <c r="H768" s="178"/>
      <c r="I768" s="111"/>
      <c r="J768" s="178"/>
    </row>
    <row r="769" spans="8:10" ht="15.75" customHeight="1">
      <c r="H769" s="178"/>
      <c r="I769" s="111"/>
      <c r="J769" s="178"/>
    </row>
    <row r="770" spans="8:10" ht="15.75" customHeight="1">
      <c r="H770" s="178"/>
      <c r="I770" s="111"/>
      <c r="J770" s="178"/>
    </row>
    <row r="771" spans="8:10" ht="15.75" customHeight="1">
      <c r="H771" s="178"/>
      <c r="I771" s="111"/>
      <c r="J771" s="178"/>
    </row>
    <row r="772" spans="8:10" ht="15.75" customHeight="1">
      <c r="H772" s="178"/>
      <c r="I772" s="111"/>
      <c r="J772" s="178"/>
    </row>
    <row r="773" spans="8:10" ht="15.75" customHeight="1">
      <c r="H773" s="178"/>
      <c r="I773" s="111"/>
      <c r="J773" s="178"/>
    </row>
    <row r="774" spans="8:10" ht="15.75" customHeight="1">
      <c r="H774" s="178"/>
      <c r="I774" s="111"/>
      <c r="J774" s="178"/>
    </row>
    <row r="775" spans="8:10" ht="15.75" customHeight="1">
      <c r="H775" s="178"/>
      <c r="I775" s="111"/>
      <c r="J775" s="178"/>
    </row>
    <row r="776" spans="8:10" ht="15.75" customHeight="1">
      <c r="H776" s="178"/>
      <c r="I776" s="111"/>
      <c r="J776" s="178"/>
    </row>
    <row r="777" spans="8:10" ht="15.75" customHeight="1">
      <c r="H777" s="178"/>
      <c r="I777" s="111"/>
      <c r="J777" s="178"/>
    </row>
    <row r="778" spans="8:10" ht="15.75" customHeight="1">
      <c r="H778" s="178"/>
      <c r="I778" s="111"/>
      <c r="J778" s="178"/>
    </row>
    <row r="779" spans="8:10" ht="15.75" customHeight="1">
      <c r="H779" s="178"/>
      <c r="I779" s="111"/>
      <c r="J779" s="178"/>
    </row>
    <row r="780" spans="8:10" ht="15.75" customHeight="1">
      <c r="H780" s="178"/>
      <c r="I780" s="111"/>
      <c r="J780" s="178"/>
    </row>
    <row r="781" spans="8:10" ht="15.75" customHeight="1">
      <c r="H781" s="178"/>
      <c r="I781" s="111"/>
      <c r="J781" s="178"/>
    </row>
    <row r="782" spans="8:10" ht="15.75" customHeight="1">
      <c r="H782" s="178"/>
      <c r="I782" s="111"/>
      <c r="J782" s="178"/>
    </row>
    <row r="783" spans="8:10" ht="15.75" customHeight="1">
      <c r="H783" s="178"/>
      <c r="I783" s="111"/>
      <c r="J783" s="178"/>
    </row>
    <row r="784" spans="8:10" ht="15.75" customHeight="1">
      <c r="H784" s="178"/>
      <c r="I784" s="111"/>
      <c r="J784" s="178"/>
    </row>
    <row r="785" spans="8:10" ht="15.75" customHeight="1">
      <c r="H785" s="178"/>
      <c r="I785" s="111"/>
      <c r="J785" s="178"/>
    </row>
    <row r="786" spans="8:10" ht="15.75" customHeight="1">
      <c r="H786" s="178"/>
      <c r="I786" s="111"/>
      <c r="J786" s="178"/>
    </row>
    <row r="787" spans="8:10" ht="15.75" customHeight="1">
      <c r="H787" s="178"/>
      <c r="I787" s="111"/>
      <c r="J787" s="178"/>
    </row>
    <row r="788" spans="8:10" ht="15.75" customHeight="1">
      <c r="H788" s="178"/>
      <c r="I788" s="111"/>
      <c r="J788" s="178"/>
    </row>
    <row r="789" spans="8:10" ht="15.75" customHeight="1">
      <c r="H789" s="178"/>
      <c r="I789" s="111"/>
      <c r="J789" s="178"/>
    </row>
    <row r="790" spans="8:10" ht="15.75" customHeight="1">
      <c r="H790" s="178"/>
      <c r="I790" s="111"/>
      <c r="J790" s="178"/>
    </row>
    <row r="791" spans="8:10" ht="15.75" customHeight="1">
      <c r="H791" s="178"/>
      <c r="I791" s="111"/>
      <c r="J791" s="178"/>
    </row>
    <row r="792" spans="8:10" ht="15.75" customHeight="1">
      <c r="H792" s="178"/>
      <c r="I792" s="111"/>
      <c r="J792" s="178"/>
    </row>
    <row r="793" spans="8:10" ht="15.75" customHeight="1">
      <c r="H793" s="178"/>
      <c r="I793" s="111"/>
      <c r="J793" s="178"/>
    </row>
    <row r="794" spans="8:10" ht="15.75" customHeight="1">
      <c r="H794" s="178"/>
      <c r="I794" s="111"/>
      <c r="J794" s="178"/>
    </row>
    <row r="795" spans="8:10" ht="15.75" customHeight="1">
      <c r="H795" s="178"/>
      <c r="I795" s="111"/>
      <c r="J795" s="178"/>
    </row>
    <row r="796" spans="8:10" ht="15.75" customHeight="1">
      <c r="H796" s="178"/>
      <c r="I796" s="111"/>
      <c r="J796" s="178"/>
    </row>
    <row r="797" spans="8:10" ht="15.75" customHeight="1">
      <c r="H797" s="178"/>
      <c r="I797" s="111"/>
      <c r="J797" s="178"/>
    </row>
    <row r="798" spans="8:10" ht="15.75" customHeight="1">
      <c r="H798" s="178"/>
      <c r="I798" s="111"/>
      <c r="J798" s="178"/>
    </row>
    <row r="799" spans="8:10" ht="15.75" customHeight="1">
      <c r="H799" s="178"/>
      <c r="I799" s="111"/>
      <c r="J799" s="178"/>
    </row>
    <row r="800" spans="8:10" ht="15.75" customHeight="1">
      <c r="H800" s="178"/>
      <c r="I800" s="111"/>
      <c r="J800" s="178"/>
    </row>
    <row r="801" spans="8:10" ht="15.75" customHeight="1">
      <c r="H801" s="178"/>
      <c r="I801" s="111"/>
      <c r="J801" s="178"/>
    </row>
    <row r="802" spans="8:10" ht="15.75" customHeight="1">
      <c r="H802" s="178"/>
      <c r="I802" s="111"/>
      <c r="J802" s="178"/>
    </row>
    <row r="803" spans="8:10" ht="15.75" customHeight="1">
      <c r="H803" s="178"/>
      <c r="I803" s="111"/>
      <c r="J803" s="178"/>
    </row>
    <row r="804" spans="8:10" ht="15.75" customHeight="1">
      <c r="H804" s="178"/>
      <c r="I804" s="111"/>
      <c r="J804" s="178"/>
    </row>
    <row r="805" spans="8:10" ht="15.75" customHeight="1">
      <c r="H805" s="178"/>
      <c r="I805" s="111"/>
      <c r="J805" s="178"/>
    </row>
    <row r="806" spans="8:10" ht="15.75" customHeight="1">
      <c r="H806" s="178"/>
      <c r="I806" s="111"/>
      <c r="J806" s="178"/>
    </row>
    <row r="807" spans="8:10" ht="15.75" customHeight="1">
      <c r="H807" s="178"/>
      <c r="I807" s="111"/>
      <c r="J807" s="178"/>
    </row>
    <row r="808" spans="8:10" ht="15.75" customHeight="1">
      <c r="H808" s="178"/>
      <c r="I808" s="111"/>
      <c r="J808" s="178"/>
    </row>
    <row r="809" spans="8:10" ht="15.75" customHeight="1">
      <c r="H809" s="178"/>
      <c r="I809" s="111"/>
      <c r="J809" s="178"/>
    </row>
    <row r="810" spans="8:10" ht="15.75" customHeight="1">
      <c r="H810" s="178"/>
      <c r="I810" s="111"/>
      <c r="J810" s="178"/>
    </row>
    <row r="811" spans="8:10" ht="15.75" customHeight="1">
      <c r="H811" s="178"/>
      <c r="I811" s="111"/>
      <c r="J811" s="178"/>
    </row>
    <row r="812" spans="8:10" ht="15.75" customHeight="1">
      <c r="H812" s="178"/>
      <c r="I812" s="111"/>
      <c r="J812" s="178"/>
    </row>
    <row r="813" spans="8:10" ht="15.75" customHeight="1">
      <c r="H813" s="178"/>
      <c r="I813" s="111"/>
      <c r="J813" s="178"/>
    </row>
    <row r="814" spans="8:10" ht="15.75" customHeight="1">
      <c r="H814" s="178"/>
      <c r="I814" s="111"/>
      <c r="J814" s="178"/>
    </row>
    <row r="815" spans="8:10" ht="15.75" customHeight="1">
      <c r="H815" s="178"/>
      <c r="I815" s="111"/>
      <c r="J815" s="178"/>
    </row>
    <row r="816" spans="8:10" ht="15.75" customHeight="1">
      <c r="H816" s="178"/>
      <c r="I816" s="111"/>
      <c r="J816" s="178"/>
    </row>
    <row r="817" spans="8:10" ht="15.75" customHeight="1">
      <c r="H817" s="178"/>
      <c r="I817" s="111"/>
      <c r="J817" s="178"/>
    </row>
    <row r="818" spans="8:10" ht="15.75" customHeight="1">
      <c r="H818" s="178"/>
      <c r="I818" s="111"/>
      <c r="J818" s="178"/>
    </row>
    <row r="819" spans="8:10" ht="15.75" customHeight="1">
      <c r="H819" s="178"/>
      <c r="I819" s="111"/>
      <c r="J819" s="178"/>
    </row>
    <row r="820" spans="8:10" ht="15.75" customHeight="1">
      <c r="H820" s="178"/>
      <c r="I820" s="111"/>
      <c r="J820" s="178"/>
    </row>
    <row r="821" spans="8:10" ht="15.75" customHeight="1">
      <c r="H821" s="178"/>
      <c r="I821" s="111"/>
      <c r="J821" s="178"/>
    </row>
    <row r="822" spans="8:10" ht="15.75" customHeight="1">
      <c r="H822" s="178"/>
      <c r="I822" s="111"/>
      <c r="J822" s="178"/>
    </row>
    <row r="823" spans="8:10" ht="15.75" customHeight="1">
      <c r="H823" s="178"/>
      <c r="I823" s="111"/>
      <c r="J823" s="178"/>
    </row>
    <row r="824" spans="8:10" ht="15.75" customHeight="1">
      <c r="H824" s="178"/>
      <c r="I824" s="111"/>
      <c r="J824" s="178"/>
    </row>
    <row r="825" spans="8:10" ht="15.75" customHeight="1">
      <c r="H825" s="178"/>
      <c r="I825" s="111"/>
      <c r="J825" s="178"/>
    </row>
    <row r="826" spans="8:10" ht="15.75" customHeight="1">
      <c r="H826" s="178"/>
      <c r="I826" s="111"/>
      <c r="J826" s="178"/>
    </row>
    <row r="827" spans="8:10" ht="15.75" customHeight="1">
      <c r="H827" s="178"/>
      <c r="I827" s="111"/>
      <c r="J827" s="178"/>
    </row>
    <row r="828" spans="8:10" ht="15.75" customHeight="1">
      <c r="H828" s="178"/>
      <c r="I828" s="111"/>
      <c r="J828" s="178"/>
    </row>
    <row r="829" spans="8:10" ht="15.75" customHeight="1">
      <c r="H829" s="178"/>
      <c r="I829" s="111"/>
      <c r="J829" s="178"/>
    </row>
    <row r="830" spans="8:10" ht="15.75" customHeight="1">
      <c r="H830" s="178"/>
      <c r="I830" s="111"/>
      <c r="J830" s="178"/>
    </row>
    <row r="831" spans="8:10" ht="15.75" customHeight="1">
      <c r="H831" s="178"/>
      <c r="I831" s="111"/>
      <c r="J831" s="178"/>
    </row>
    <row r="832" spans="8:10" ht="15.75" customHeight="1">
      <c r="H832" s="178"/>
      <c r="I832" s="111"/>
      <c r="J832" s="178"/>
    </row>
    <row r="833" spans="8:10" ht="15.75" customHeight="1">
      <c r="H833" s="178"/>
      <c r="I833" s="111"/>
      <c r="J833" s="178"/>
    </row>
    <row r="834" spans="8:10" ht="15.75" customHeight="1">
      <c r="H834" s="178"/>
      <c r="I834" s="111"/>
      <c r="J834" s="178"/>
    </row>
    <row r="835" spans="8:10" ht="15.75" customHeight="1">
      <c r="H835" s="178"/>
      <c r="I835" s="111"/>
      <c r="J835" s="178"/>
    </row>
    <row r="836" spans="8:10" ht="15.75" customHeight="1">
      <c r="H836" s="178"/>
      <c r="I836" s="111"/>
      <c r="J836" s="178"/>
    </row>
    <row r="837" spans="8:10" ht="15.75" customHeight="1">
      <c r="H837" s="178"/>
      <c r="I837" s="111"/>
      <c r="J837" s="178"/>
    </row>
    <row r="838" spans="8:10" ht="15.75" customHeight="1">
      <c r="H838" s="178"/>
      <c r="I838" s="111"/>
      <c r="J838" s="178"/>
    </row>
    <row r="839" spans="8:10" ht="15.75" customHeight="1">
      <c r="H839" s="178"/>
      <c r="I839" s="111"/>
      <c r="J839" s="178"/>
    </row>
    <row r="840" spans="8:10" ht="15.75" customHeight="1">
      <c r="H840" s="178"/>
      <c r="I840" s="111"/>
      <c r="J840" s="178"/>
    </row>
    <row r="841" spans="8:10" ht="15.75" customHeight="1">
      <c r="H841" s="178"/>
      <c r="I841" s="111"/>
      <c r="J841" s="178"/>
    </row>
    <row r="842" spans="8:10" ht="15.75" customHeight="1">
      <c r="H842" s="178"/>
      <c r="I842" s="111"/>
      <c r="J842" s="178"/>
    </row>
    <row r="843" spans="8:10" ht="15.75" customHeight="1">
      <c r="H843" s="178"/>
      <c r="I843" s="111"/>
      <c r="J843" s="178"/>
    </row>
    <row r="844" spans="8:10" ht="15.75" customHeight="1">
      <c r="H844" s="178"/>
      <c r="I844" s="111"/>
      <c r="J844" s="178"/>
    </row>
    <row r="845" spans="8:10" ht="15.75" customHeight="1">
      <c r="H845" s="178"/>
      <c r="I845" s="111"/>
      <c r="J845" s="178"/>
    </row>
    <row r="846" spans="8:10" ht="15.75" customHeight="1">
      <c r="H846" s="178"/>
      <c r="I846" s="111"/>
      <c r="J846" s="178"/>
    </row>
    <row r="847" spans="8:10" ht="15.75" customHeight="1">
      <c r="H847" s="178"/>
      <c r="I847" s="111"/>
      <c r="J847" s="178"/>
    </row>
    <row r="848" spans="8:10" ht="15.75" customHeight="1">
      <c r="H848" s="178"/>
      <c r="I848" s="111"/>
      <c r="J848" s="178"/>
    </row>
    <row r="849" spans="8:10" ht="15.75" customHeight="1">
      <c r="H849" s="178"/>
      <c r="I849" s="111"/>
      <c r="J849" s="178"/>
    </row>
    <row r="850" spans="8:10" ht="15.75" customHeight="1">
      <c r="H850" s="178"/>
      <c r="I850" s="111"/>
      <c r="J850" s="178"/>
    </row>
    <row r="851" spans="8:10" ht="15.75" customHeight="1">
      <c r="H851" s="178"/>
      <c r="I851" s="111"/>
      <c r="J851" s="178"/>
    </row>
    <row r="852" spans="8:10" ht="15.75" customHeight="1">
      <c r="H852" s="178"/>
      <c r="I852" s="111"/>
      <c r="J852" s="178"/>
    </row>
    <row r="853" spans="8:10" ht="15.75" customHeight="1">
      <c r="H853" s="178"/>
      <c r="I853" s="111"/>
      <c r="J853" s="178"/>
    </row>
    <row r="854" spans="8:10" ht="15.75" customHeight="1">
      <c r="H854" s="178"/>
      <c r="I854" s="111"/>
      <c r="J854" s="178"/>
    </row>
    <row r="855" spans="8:10" ht="15.75" customHeight="1">
      <c r="H855" s="178"/>
      <c r="I855" s="111"/>
      <c r="J855" s="178"/>
    </row>
    <row r="856" spans="8:10" ht="15.75" customHeight="1">
      <c r="H856" s="178"/>
      <c r="I856" s="111"/>
      <c r="J856" s="178"/>
    </row>
    <row r="857" spans="8:10" ht="15.75" customHeight="1">
      <c r="H857" s="178"/>
      <c r="I857" s="111"/>
      <c r="J857" s="178"/>
    </row>
    <row r="858" spans="8:10" ht="15.75" customHeight="1">
      <c r="H858" s="178"/>
      <c r="I858" s="111"/>
      <c r="J858" s="178"/>
    </row>
    <row r="859" spans="8:10" ht="15.75" customHeight="1">
      <c r="H859" s="178"/>
      <c r="I859" s="111"/>
      <c r="J859" s="178"/>
    </row>
    <row r="860" spans="8:10" ht="15.75" customHeight="1">
      <c r="H860" s="178"/>
      <c r="I860" s="111"/>
      <c r="J860" s="178"/>
    </row>
    <row r="861" spans="8:10" ht="15.75" customHeight="1">
      <c r="H861" s="178"/>
      <c r="I861" s="111"/>
      <c r="J861" s="178"/>
    </row>
    <row r="862" spans="8:10" ht="15.75" customHeight="1">
      <c r="H862" s="178"/>
      <c r="I862" s="111"/>
      <c r="J862" s="178"/>
    </row>
    <row r="863" spans="8:10" ht="15.75" customHeight="1">
      <c r="H863" s="178"/>
      <c r="I863" s="111"/>
      <c r="J863" s="178"/>
    </row>
    <row r="864" spans="8:10" ht="15.75" customHeight="1">
      <c r="H864" s="178"/>
      <c r="I864" s="111"/>
      <c r="J864" s="178"/>
    </row>
    <row r="865" spans="8:10" ht="15.75" customHeight="1">
      <c r="H865" s="178"/>
      <c r="I865" s="111"/>
      <c r="J865" s="178"/>
    </row>
    <row r="866" spans="8:10" ht="15.75" customHeight="1">
      <c r="H866" s="178"/>
      <c r="I866" s="111"/>
      <c r="J866" s="178"/>
    </row>
    <row r="867" spans="8:10" ht="15.75" customHeight="1">
      <c r="H867" s="178"/>
      <c r="I867" s="111"/>
      <c r="J867" s="178"/>
    </row>
    <row r="868" spans="8:10" ht="15.75" customHeight="1">
      <c r="H868" s="178"/>
      <c r="I868" s="111"/>
      <c r="J868" s="178"/>
    </row>
    <row r="869" spans="8:10" ht="15.75" customHeight="1">
      <c r="H869" s="178"/>
      <c r="I869" s="111"/>
      <c r="J869" s="178"/>
    </row>
    <row r="870" spans="8:10" ht="15.75" customHeight="1">
      <c r="H870" s="178"/>
      <c r="I870" s="111"/>
      <c r="J870" s="178"/>
    </row>
    <row r="871" spans="8:10" ht="15.75" customHeight="1">
      <c r="H871" s="178"/>
      <c r="I871" s="111"/>
      <c r="J871" s="178"/>
    </row>
    <row r="872" spans="8:10" ht="15.75" customHeight="1">
      <c r="H872" s="178"/>
      <c r="I872" s="111"/>
      <c r="J872" s="178"/>
    </row>
    <row r="873" spans="8:10" ht="15.75" customHeight="1">
      <c r="H873" s="178"/>
      <c r="I873" s="111"/>
      <c r="J873" s="178"/>
    </row>
    <row r="874" spans="8:10" ht="15.75" customHeight="1">
      <c r="H874" s="178"/>
      <c r="I874" s="111"/>
      <c r="J874" s="178"/>
    </row>
    <row r="875" spans="8:10" ht="15.75" customHeight="1">
      <c r="H875" s="178"/>
      <c r="I875" s="111"/>
      <c r="J875" s="178"/>
    </row>
    <row r="876" spans="8:10" ht="15.75" customHeight="1">
      <c r="H876" s="178"/>
      <c r="I876" s="111"/>
      <c r="J876" s="178"/>
    </row>
    <row r="877" spans="8:10" ht="15.75" customHeight="1">
      <c r="H877" s="178"/>
      <c r="I877" s="111"/>
      <c r="J877" s="178"/>
    </row>
    <row r="878" spans="8:10" ht="15.75" customHeight="1">
      <c r="H878" s="178"/>
      <c r="I878" s="111"/>
      <c r="J878" s="178"/>
    </row>
    <row r="879" spans="8:10" ht="15.75" customHeight="1">
      <c r="H879" s="178"/>
      <c r="I879" s="111"/>
      <c r="J879" s="178"/>
    </row>
    <row r="880" spans="8:10" ht="15.75" customHeight="1">
      <c r="H880" s="178"/>
      <c r="I880" s="111"/>
      <c r="J880" s="178"/>
    </row>
    <row r="881" spans="8:10" ht="15.75" customHeight="1">
      <c r="H881" s="178"/>
      <c r="I881" s="111"/>
      <c r="J881" s="178"/>
    </row>
    <row r="882" spans="8:10" ht="15.75" customHeight="1">
      <c r="H882" s="178"/>
      <c r="I882" s="111"/>
      <c r="J882" s="178"/>
    </row>
    <row r="883" spans="8:10" ht="15.75" customHeight="1">
      <c r="H883" s="178"/>
      <c r="I883" s="111"/>
      <c r="J883" s="178"/>
    </row>
    <row r="884" spans="8:10" ht="15.75" customHeight="1">
      <c r="H884" s="178"/>
      <c r="I884" s="111"/>
      <c r="J884" s="178"/>
    </row>
    <row r="885" spans="8:10" ht="15.75" customHeight="1">
      <c r="H885" s="178"/>
      <c r="I885" s="111"/>
      <c r="J885" s="178"/>
    </row>
    <row r="886" spans="8:10" ht="15.75" customHeight="1">
      <c r="H886" s="178"/>
      <c r="I886" s="111"/>
      <c r="J886" s="178"/>
    </row>
    <row r="887" spans="8:10" ht="15.75" customHeight="1">
      <c r="H887" s="178"/>
      <c r="I887" s="111"/>
      <c r="J887" s="178"/>
    </row>
    <row r="888" spans="8:10" ht="15.75" customHeight="1">
      <c r="H888" s="178"/>
      <c r="I888" s="111"/>
      <c r="J888" s="178"/>
    </row>
    <row r="889" spans="8:10" ht="15.75" customHeight="1">
      <c r="H889" s="178"/>
      <c r="I889" s="111"/>
      <c r="J889" s="178"/>
    </row>
    <row r="890" spans="8:10" ht="15.75" customHeight="1">
      <c r="H890" s="178"/>
      <c r="I890" s="111"/>
      <c r="J890" s="178"/>
    </row>
    <row r="891" spans="8:10" ht="15.75" customHeight="1">
      <c r="H891" s="178"/>
      <c r="I891" s="111"/>
      <c r="J891" s="178"/>
    </row>
    <row r="892" spans="8:10" ht="15.75" customHeight="1">
      <c r="H892" s="178"/>
      <c r="I892" s="111"/>
      <c r="J892" s="178"/>
    </row>
    <row r="893" spans="8:10" ht="15.75" customHeight="1">
      <c r="H893" s="178"/>
      <c r="I893" s="111"/>
      <c r="J893" s="178"/>
    </row>
    <row r="894" spans="8:10" ht="15.75" customHeight="1">
      <c r="H894" s="178"/>
      <c r="I894" s="111"/>
      <c r="J894" s="178"/>
    </row>
    <row r="895" spans="8:10" ht="15.75" customHeight="1">
      <c r="H895" s="178"/>
      <c r="I895" s="111"/>
      <c r="J895" s="178"/>
    </row>
    <row r="896" spans="8:10" ht="15.75" customHeight="1">
      <c r="H896" s="178"/>
      <c r="I896" s="111"/>
      <c r="J896" s="178"/>
    </row>
    <row r="897" spans="8:10" ht="15.75" customHeight="1">
      <c r="H897" s="178"/>
      <c r="I897" s="111"/>
      <c r="J897" s="178"/>
    </row>
    <row r="898" spans="8:10" ht="15.75" customHeight="1">
      <c r="H898" s="178"/>
      <c r="I898" s="111"/>
      <c r="J898" s="178"/>
    </row>
    <row r="899" spans="8:10" ht="15.75" customHeight="1">
      <c r="H899" s="178"/>
      <c r="I899" s="111"/>
      <c r="J899" s="178"/>
    </row>
    <row r="900" spans="8:10" ht="15.75" customHeight="1">
      <c r="H900" s="178"/>
      <c r="I900" s="111"/>
      <c r="J900" s="178"/>
    </row>
    <row r="901" spans="8:10" ht="15.75" customHeight="1">
      <c r="H901" s="178"/>
      <c r="I901" s="111"/>
      <c r="J901" s="178"/>
    </row>
    <row r="902" spans="8:10" ht="15.75" customHeight="1">
      <c r="H902" s="178"/>
      <c r="I902" s="111"/>
      <c r="J902" s="178"/>
    </row>
    <row r="903" spans="8:10" ht="15.75" customHeight="1">
      <c r="H903" s="178"/>
      <c r="I903" s="111"/>
      <c r="J903" s="178"/>
    </row>
    <row r="904" spans="8:10" ht="15.75" customHeight="1">
      <c r="H904" s="178"/>
      <c r="I904" s="111"/>
      <c r="J904" s="178"/>
    </row>
    <row r="905" spans="8:10" ht="15.75" customHeight="1">
      <c r="H905" s="178"/>
      <c r="I905" s="111"/>
      <c r="J905" s="178"/>
    </row>
    <row r="906" spans="8:10" ht="15.75" customHeight="1">
      <c r="H906" s="178"/>
      <c r="I906" s="111"/>
      <c r="J906" s="178"/>
    </row>
    <row r="907" spans="8:10" ht="15.75" customHeight="1">
      <c r="H907" s="178"/>
      <c r="I907" s="111"/>
      <c r="J907" s="178"/>
    </row>
    <row r="908" spans="8:10" ht="15.75" customHeight="1">
      <c r="H908" s="178"/>
      <c r="I908" s="111"/>
      <c r="J908" s="178"/>
    </row>
    <row r="909" spans="8:10" ht="15.75" customHeight="1">
      <c r="H909" s="178"/>
      <c r="I909" s="111"/>
      <c r="J909" s="178"/>
    </row>
    <row r="910" spans="8:10" ht="15.75" customHeight="1">
      <c r="H910" s="178"/>
      <c r="I910" s="111"/>
      <c r="J910" s="178"/>
    </row>
    <row r="911" spans="8:10" ht="15.75" customHeight="1">
      <c r="H911" s="178"/>
      <c r="I911" s="111"/>
      <c r="J911" s="178"/>
    </row>
    <row r="912" spans="8:10" ht="15.75" customHeight="1">
      <c r="H912" s="178"/>
      <c r="I912" s="111"/>
      <c r="J912" s="178"/>
    </row>
    <row r="913" spans="8:10" ht="15.75" customHeight="1">
      <c r="H913" s="178"/>
      <c r="I913" s="111"/>
      <c r="J913" s="178"/>
    </row>
    <row r="914" spans="8:10" ht="15.75" customHeight="1">
      <c r="H914" s="178"/>
      <c r="I914" s="111"/>
      <c r="J914" s="178"/>
    </row>
    <row r="915" spans="8:10" ht="15.75" customHeight="1">
      <c r="H915" s="178"/>
      <c r="I915" s="111"/>
      <c r="J915" s="178"/>
    </row>
    <row r="916" spans="8:10" ht="15.75" customHeight="1">
      <c r="H916" s="178"/>
      <c r="I916" s="111"/>
      <c r="J916" s="178"/>
    </row>
    <row r="917" spans="8:10" ht="15.75" customHeight="1">
      <c r="H917" s="178"/>
      <c r="I917" s="111"/>
      <c r="J917" s="178"/>
    </row>
    <row r="918" spans="8:10" ht="15.75" customHeight="1">
      <c r="H918" s="178"/>
      <c r="I918" s="111"/>
      <c r="J918" s="178"/>
    </row>
    <row r="919" spans="8:10" ht="15.75" customHeight="1">
      <c r="H919" s="178"/>
      <c r="I919" s="111"/>
      <c r="J919" s="178"/>
    </row>
    <row r="920" spans="8:10" ht="15.75" customHeight="1">
      <c r="H920" s="178"/>
      <c r="I920" s="111"/>
      <c r="J920" s="178"/>
    </row>
    <row r="921" spans="8:10" ht="15.75" customHeight="1">
      <c r="H921" s="178"/>
      <c r="I921" s="111"/>
      <c r="J921" s="178"/>
    </row>
    <row r="922" spans="8:10" ht="15.75" customHeight="1">
      <c r="H922" s="178"/>
      <c r="I922" s="111"/>
      <c r="J922" s="178"/>
    </row>
    <row r="923" spans="8:10" ht="15.75" customHeight="1">
      <c r="H923" s="178"/>
      <c r="I923" s="111"/>
      <c r="J923" s="178"/>
    </row>
    <row r="924" spans="8:10" ht="15.75" customHeight="1">
      <c r="H924" s="178"/>
      <c r="I924" s="111"/>
      <c r="J924" s="178"/>
    </row>
    <row r="925" spans="8:10" ht="15.75" customHeight="1">
      <c r="H925" s="178"/>
      <c r="I925" s="111"/>
      <c r="J925" s="178"/>
    </row>
    <row r="926" spans="8:10" ht="15.75" customHeight="1">
      <c r="H926" s="178"/>
      <c r="I926" s="111"/>
      <c r="J926" s="178"/>
    </row>
    <row r="927" spans="8:10" ht="15.75" customHeight="1">
      <c r="H927" s="178"/>
      <c r="I927" s="111"/>
      <c r="J927" s="178"/>
    </row>
    <row r="928" spans="8:10" ht="15.75" customHeight="1">
      <c r="H928" s="178"/>
      <c r="I928" s="111"/>
      <c r="J928" s="178"/>
    </row>
    <row r="929" spans="8:10" ht="15.75" customHeight="1">
      <c r="H929" s="178"/>
      <c r="I929" s="111"/>
      <c r="J929" s="178"/>
    </row>
    <row r="930" spans="8:10" ht="15.75" customHeight="1">
      <c r="H930" s="178"/>
      <c r="I930" s="111"/>
      <c r="J930" s="178"/>
    </row>
    <row r="931" spans="8:10" ht="15.75" customHeight="1">
      <c r="H931" s="178"/>
      <c r="I931" s="111"/>
      <c r="J931" s="178"/>
    </row>
    <row r="932" spans="8:10" ht="15.75" customHeight="1">
      <c r="H932" s="178"/>
      <c r="I932" s="111"/>
      <c r="J932" s="178"/>
    </row>
    <row r="933" spans="8:10" ht="15.75" customHeight="1">
      <c r="H933" s="178"/>
      <c r="I933" s="111"/>
      <c r="J933" s="178"/>
    </row>
    <row r="934" spans="8:10" ht="15.75" customHeight="1">
      <c r="H934" s="178"/>
      <c r="I934" s="111"/>
      <c r="J934" s="178"/>
    </row>
    <row r="935" spans="8:10" ht="15.75" customHeight="1">
      <c r="H935" s="178"/>
      <c r="I935" s="111"/>
      <c r="J935" s="178"/>
    </row>
    <row r="936" spans="8:10" ht="15.75" customHeight="1">
      <c r="H936" s="178"/>
      <c r="I936" s="111"/>
      <c r="J936" s="178"/>
    </row>
    <row r="937" spans="8:10" ht="15.75" customHeight="1">
      <c r="H937" s="178"/>
      <c r="I937" s="111"/>
      <c r="J937" s="178"/>
    </row>
    <row r="938" spans="8:10" ht="15.75" customHeight="1">
      <c r="H938" s="178"/>
      <c r="I938" s="111"/>
      <c r="J938" s="178"/>
    </row>
    <row r="939" spans="8:10" ht="15.75" customHeight="1">
      <c r="H939" s="178"/>
      <c r="I939" s="111"/>
      <c r="J939" s="178"/>
    </row>
    <row r="940" spans="8:10" ht="15.75" customHeight="1">
      <c r="H940" s="178"/>
      <c r="I940" s="111"/>
      <c r="J940" s="178"/>
    </row>
    <row r="941" spans="8:10" ht="15.75" customHeight="1">
      <c r="H941" s="178"/>
      <c r="I941" s="111"/>
      <c r="J941" s="178"/>
    </row>
    <row r="942" spans="8:10" ht="15.75" customHeight="1">
      <c r="H942" s="178"/>
      <c r="I942" s="111"/>
      <c r="J942" s="178"/>
    </row>
    <row r="943" spans="8:10" ht="15.75" customHeight="1">
      <c r="H943" s="178"/>
      <c r="I943" s="111"/>
      <c r="J943" s="178"/>
    </row>
    <row r="944" spans="8:10" ht="15.75" customHeight="1">
      <c r="H944" s="178"/>
      <c r="I944" s="111"/>
      <c r="J944" s="178"/>
    </row>
    <row r="945" spans="8:10" ht="15.75" customHeight="1">
      <c r="H945" s="178"/>
      <c r="I945" s="111"/>
      <c r="J945" s="178"/>
    </row>
    <row r="946" spans="8:10" ht="15.75" customHeight="1">
      <c r="H946" s="178"/>
      <c r="I946" s="111"/>
      <c r="J946" s="178"/>
    </row>
    <row r="947" spans="8:10" ht="15.75" customHeight="1">
      <c r="H947" s="178"/>
      <c r="I947" s="111"/>
      <c r="J947" s="178"/>
    </row>
    <row r="948" spans="8:10" ht="15.75" customHeight="1">
      <c r="H948" s="178"/>
      <c r="I948" s="111"/>
      <c r="J948" s="178"/>
    </row>
    <row r="949" spans="8:10" ht="15.75" customHeight="1">
      <c r="H949" s="178"/>
      <c r="I949" s="111"/>
      <c r="J949" s="178"/>
    </row>
    <row r="950" spans="8:10" ht="15.75" customHeight="1">
      <c r="H950" s="178"/>
      <c r="I950" s="111"/>
      <c r="J950" s="178"/>
    </row>
    <row r="951" spans="8:10" ht="15.75" customHeight="1">
      <c r="H951" s="178"/>
      <c r="I951" s="111"/>
      <c r="J951" s="178"/>
    </row>
    <row r="952" spans="8:10" ht="15.75" customHeight="1">
      <c r="H952" s="178"/>
      <c r="I952" s="111"/>
      <c r="J952" s="178"/>
    </row>
    <row r="953" spans="8:10" ht="15.75" customHeight="1">
      <c r="H953" s="178"/>
      <c r="I953" s="111"/>
      <c r="J953" s="178"/>
    </row>
    <row r="954" spans="8:10" ht="15.75" customHeight="1">
      <c r="H954" s="178"/>
      <c r="I954" s="111"/>
      <c r="J954" s="178"/>
    </row>
    <row r="955" spans="8:10" ht="15.75" customHeight="1">
      <c r="H955" s="178"/>
      <c r="I955" s="111"/>
      <c r="J955" s="178"/>
    </row>
    <row r="956" spans="8:10" ht="15.75" customHeight="1">
      <c r="H956" s="178"/>
      <c r="I956" s="111"/>
      <c r="J956" s="178"/>
    </row>
    <row r="957" spans="8:10" ht="15.75" customHeight="1">
      <c r="H957" s="178"/>
      <c r="I957" s="111"/>
      <c r="J957" s="178"/>
    </row>
    <row r="958" spans="8:10" ht="15.75" customHeight="1">
      <c r="H958" s="178"/>
      <c r="I958" s="111"/>
      <c r="J958" s="178"/>
    </row>
    <row r="959" spans="8:10" ht="15.75" customHeight="1">
      <c r="H959" s="178"/>
      <c r="I959" s="111"/>
      <c r="J959" s="178"/>
    </row>
    <row r="960" spans="8:10" ht="15.75" customHeight="1">
      <c r="H960" s="178"/>
      <c r="I960" s="111"/>
      <c r="J960" s="178"/>
    </row>
    <row r="961" spans="8:10" ht="15.75" customHeight="1">
      <c r="H961" s="178"/>
      <c r="I961" s="111"/>
      <c r="J961" s="178"/>
    </row>
    <row r="962" spans="8:10" ht="15.75" customHeight="1">
      <c r="H962" s="178"/>
      <c r="I962" s="111"/>
      <c r="J962" s="178"/>
    </row>
    <row r="963" spans="8:10" ht="15.75" customHeight="1">
      <c r="H963" s="178"/>
      <c r="I963" s="111"/>
      <c r="J963" s="178"/>
    </row>
    <row r="964" spans="8:10" ht="15.75" customHeight="1">
      <c r="H964" s="178"/>
      <c r="I964" s="111"/>
      <c r="J964" s="178"/>
    </row>
    <row r="965" spans="8:10" ht="15.75" customHeight="1">
      <c r="H965" s="178"/>
      <c r="I965" s="111"/>
      <c r="J965" s="178"/>
    </row>
    <row r="966" spans="8:10" ht="15.75" customHeight="1">
      <c r="H966" s="178"/>
      <c r="I966" s="111"/>
      <c r="J966" s="178"/>
    </row>
    <row r="967" spans="8:10" ht="15.75" customHeight="1">
      <c r="H967" s="178"/>
      <c r="I967" s="111"/>
      <c r="J967" s="178"/>
    </row>
    <row r="968" spans="8:10" ht="15.75" customHeight="1">
      <c r="H968" s="178"/>
      <c r="I968" s="111"/>
      <c r="J968" s="178"/>
    </row>
    <row r="969" spans="8:10" ht="15.75" customHeight="1">
      <c r="H969" s="178"/>
      <c r="I969" s="111"/>
      <c r="J969" s="178"/>
    </row>
    <row r="970" spans="8:10" ht="15.75" customHeight="1">
      <c r="H970" s="178"/>
      <c r="I970" s="111"/>
      <c r="J970" s="178"/>
    </row>
    <row r="971" spans="8:10" ht="15.75" customHeight="1">
      <c r="H971" s="178"/>
      <c r="I971" s="111"/>
      <c r="J971" s="178"/>
    </row>
    <row r="972" spans="8:10" ht="15.75" customHeight="1">
      <c r="H972" s="178"/>
      <c r="I972" s="111"/>
      <c r="J972" s="178"/>
    </row>
    <row r="973" spans="8:10" ht="15.75" customHeight="1">
      <c r="H973" s="178"/>
      <c r="I973" s="111"/>
      <c r="J973" s="178"/>
    </row>
    <row r="974" spans="8:10" ht="15.75" customHeight="1">
      <c r="H974" s="178"/>
      <c r="I974" s="111"/>
      <c r="J974" s="178"/>
    </row>
    <row r="975" spans="8:10" ht="15.75" customHeight="1">
      <c r="H975" s="178"/>
      <c r="I975" s="111"/>
      <c r="J975" s="178"/>
    </row>
    <row r="976" spans="8:10" ht="15.75" customHeight="1">
      <c r="H976" s="178"/>
      <c r="I976" s="111"/>
      <c r="J976" s="178"/>
    </row>
    <row r="977" spans="8:10" ht="15.75" customHeight="1">
      <c r="H977" s="178"/>
      <c r="I977" s="111"/>
      <c r="J977" s="178"/>
    </row>
    <row r="978" spans="8:10" ht="15.75" customHeight="1">
      <c r="H978" s="178"/>
      <c r="I978" s="111"/>
      <c r="J978" s="178"/>
    </row>
    <row r="979" spans="8:10" ht="15.75" customHeight="1">
      <c r="H979" s="178"/>
      <c r="I979" s="111"/>
      <c r="J979" s="178"/>
    </row>
    <row r="980" spans="8:10" ht="15.75" customHeight="1">
      <c r="H980" s="178"/>
      <c r="I980" s="111"/>
      <c r="J980" s="178"/>
    </row>
    <row r="981" spans="8:10" ht="15.75" customHeight="1">
      <c r="H981" s="178"/>
      <c r="I981" s="111"/>
      <c r="J981" s="178"/>
    </row>
    <row r="982" spans="8:10" ht="15.75" customHeight="1">
      <c r="H982" s="178"/>
      <c r="I982" s="111"/>
      <c r="J982" s="178"/>
    </row>
    <row r="983" spans="8:10" ht="15.75" customHeight="1">
      <c r="H983" s="178"/>
      <c r="I983" s="111"/>
      <c r="J983" s="178"/>
    </row>
    <row r="984" spans="8:10" ht="15.75" customHeight="1">
      <c r="H984" s="178"/>
      <c r="I984" s="111"/>
      <c r="J984" s="178"/>
    </row>
    <row r="985" spans="8:10" ht="15.75" customHeight="1">
      <c r="H985" s="178"/>
      <c r="I985" s="111"/>
      <c r="J985" s="178"/>
    </row>
    <row r="986" spans="8:10" ht="15.75" customHeight="1">
      <c r="H986" s="178"/>
      <c r="I986" s="111"/>
      <c r="J986" s="178"/>
    </row>
    <row r="987" spans="8:10" ht="15.75" customHeight="1">
      <c r="H987" s="178"/>
      <c r="I987" s="111"/>
      <c r="J987" s="178"/>
    </row>
    <row r="988" spans="8:10" ht="15.75" customHeight="1">
      <c r="H988" s="178"/>
      <c r="I988" s="111"/>
      <c r="J988" s="178"/>
    </row>
    <row r="989" spans="8:10" ht="15.75" customHeight="1">
      <c r="H989" s="178"/>
      <c r="I989" s="111"/>
      <c r="J989" s="178"/>
    </row>
    <row r="990" spans="8:10" ht="15.75" customHeight="1">
      <c r="H990" s="178"/>
      <c r="I990" s="111"/>
      <c r="J990" s="178"/>
    </row>
    <row r="991" spans="8:10" ht="15.75" customHeight="1">
      <c r="H991" s="178"/>
      <c r="I991" s="111"/>
      <c r="J991" s="178"/>
    </row>
    <row r="992" spans="8:10" ht="15.75" customHeight="1">
      <c r="H992" s="178"/>
      <c r="I992" s="111"/>
      <c r="J992" s="178"/>
    </row>
    <row r="993" spans="8:10" ht="15.75" customHeight="1">
      <c r="H993" s="178"/>
      <c r="I993" s="111"/>
      <c r="J993" s="178"/>
    </row>
    <row r="994" spans="8:10" ht="15.75" customHeight="1">
      <c r="H994" s="178"/>
      <c r="I994" s="111"/>
      <c r="J994" s="178"/>
    </row>
    <row r="995" spans="8:10" ht="15.75" customHeight="1">
      <c r="H995" s="178"/>
      <c r="I995" s="111"/>
      <c r="J995" s="178"/>
    </row>
  </sheetData>
  <mergeCells count="23">
    <mergeCell ref="D31:D33"/>
    <mergeCell ref="A1:K1"/>
    <mergeCell ref="B2:H2"/>
    <mergeCell ref="D4:D17"/>
    <mergeCell ref="D18:D25"/>
    <mergeCell ref="D26:D30"/>
    <mergeCell ref="D76:D77"/>
    <mergeCell ref="D34:D36"/>
    <mergeCell ref="D37:D46"/>
    <mergeCell ref="D47:D52"/>
    <mergeCell ref="D53:D54"/>
    <mergeCell ref="D55:D56"/>
    <mergeCell ref="D61:D62"/>
    <mergeCell ref="D63:D64"/>
    <mergeCell ref="D65:D66"/>
    <mergeCell ref="D67:D68"/>
    <mergeCell ref="D69:D70"/>
    <mergeCell ref="D73:D74"/>
    <mergeCell ref="D79:D80"/>
    <mergeCell ref="D81:D84"/>
    <mergeCell ref="D85:D87"/>
    <mergeCell ref="D88:D92"/>
    <mergeCell ref="D93:D97"/>
  </mergeCells>
  <conditionalFormatting sqref="I54">
    <cfRule type="notContainsBlanks" dxfId="1" priority="1">
      <formula>LEN(TRIM(I54))&gt;0</formula>
    </cfRule>
  </conditionalFormatting>
  <pageMargins left="0.511811024" right="0.511811024" top="0.78740157499999996" bottom="0.78740157499999996" header="0" footer="0"/>
  <pageSetup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004"/>
  <sheetViews>
    <sheetView showGridLines="0" workbookViewId="0">
      <pane ySplit="3" topLeftCell="A10" activePane="bottomLeft" state="frozen"/>
      <selection pane="bottomLeft" activeCell="J48" sqref="J48"/>
    </sheetView>
  </sheetViews>
  <sheetFormatPr defaultColWidth="14.42578125" defaultRowHeight="15" customHeight="1"/>
  <cols>
    <col min="1" max="1" width="5.7109375" style="110" customWidth="1"/>
    <col min="2" max="2" width="15.5703125" style="110" customWidth="1"/>
    <col min="3" max="3" width="15.28515625" style="110" customWidth="1"/>
    <col min="4" max="4" width="40.28515625" style="110" customWidth="1"/>
    <col min="5" max="5" width="41.140625" style="110" customWidth="1"/>
    <col min="6" max="6" width="20.7109375" style="110" customWidth="1"/>
    <col min="7" max="7" width="22" style="110" customWidth="1"/>
    <col min="8" max="8" width="18.85546875" style="110" customWidth="1"/>
    <col min="9" max="9" width="17.42578125" style="110" customWidth="1"/>
    <col min="10" max="11" width="15.28515625" style="110" customWidth="1"/>
    <col min="12" max="12" width="48.85546875" style="110" customWidth="1"/>
    <col min="13" max="13" width="19" style="110" customWidth="1"/>
    <col min="14" max="28" width="8.7109375" style="110" customWidth="1"/>
    <col min="29" max="16384" width="14.42578125" style="110"/>
  </cols>
  <sheetData>
    <row r="1" spans="1:28" ht="27" customHeight="1">
      <c r="A1" s="109"/>
      <c r="B1" s="518" t="s">
        <v>639</v>
      </c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</row>
    <row r="2" spans="1:28" ht="12" customHeight="1">
      <c r="A2" s="109"/>
      <c r="B2" s="226"/>
      <c r="C2" s="227"/>
      <c r="D2" s="228"/>
      <c r="E2" s="228"/>
      <c r="F2" s="228"/>
      <c r="G2" s="229"/>
      <c r="H2" s="229"/>
      <c r="I2" s="229"/>
      <c r="J2" s="229"/>
      <c r="K2" s="229"/>
      <c r="L2" s="230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</row>
    <row r="3" spans="1:28" ht="38.25" customHeight="1">
      <c r="A3" s="109"/>
      <c r="B3" s="231" t="s">
        <v>640</v>
      </c>
      <c r="C3" s="232" t="s">
        <v>25</v>
      </c>
      <c r="D3" s="233" t="s">
        <v>26</v>
      </c>
      <c r="E3" s="233" t="s">
        <v>27</v>
      </c>
      <c r="F3" s="233" t="s">
        <v>28</v>
      </c>
      <c r="G3" s="234" t="s">
        <v>254</v>
      </c>
      <c r="H3" s="234" t="s">
        <v>255</v>
      </c>
      <c r="I3" s="234" t="s">
        <v>256</v>
      </c>
      <c r="J3" s="234" t="s">
        <v>258</v>
      </c>
      <c r="K3" s="234" t="s">
        <v>641</v>
      </c>
      <c r="L3" s="235" t="s">
        <v>257</v>
      </c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</row>
    <row r="4" spans="1:28" ht="12" customHeight="1">
      <c r="A4" s="109"/>
      <c r="B4" s="236" t="s">
        <v>642</v>
      </c>
      <c r="C4" s="237" t="s">
        <v>144</v>
      </c>
      <c r="D4" s="238" t="s">
        <v>145</v>
      </c>
      <c r="E4" s="239" t="s">
        <v>146</v>
      </c>
      <c r="F4" s="240" t="s">
        <v>643</v>
      </c>
      <c r="G4" s="241">
        <v>78000.88</v>
      </c>
      <c r="H4" s="242">
        <v>4</v>
      </c>
      <c r="I4" s="243">
        <f>H4*G4</f>
        <v>312003.52</v>
      </c>
      <c r="J4" s="244">
        <v>101203.87</v>
      </c>
      <c r="K4" s="244">
        <f>I4-J4</f>
        <v>210799.65000000002</v>
      </c>
      <c r="L4" s="245" t="s">
        <v>93</v>
      </c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</row>
    <row r="5" spans="1:28" ht="12" customHeight="1">
      <c r="A5" s="109"/>
      <c r="B5" s="236" t="s">
        <v>642</v>
      </c>
      <c r="C5" s="246">
        <v>44805</v>
      </c>
      <c r="D5" s="238" t="s">
        <v>148</v>
      </c>
      <c r="E5" s="239" t="s">
        <v>149</v>
      </c>
      <c r="F5" s="240" t="s">
        <v>643</v>
      </c>
      <c r="G5" s="241">
        <v>44293.84</v>
      </c>
      <c r="H5" s="247">
        <v>4</v>
      </c>
      <c r="I5" s="248">
        <f t="shared" ref="I5:I11" si="0">G5*H5</f>
        <v>177175.36</v>
      </c>
      <c r="J5" s="244">
        <v>109473.97</v>
      </c>
      <c r="K5" s="244">
        <f t="shared" ref="K5:K36" si="1">I5-J5</f>
        <v>67701.389999999985</v>
      </c>
      <c r="L5" s="249" t="s">
        <v>644</v>
      </c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</row>
    <row r="6" spans="1:28" ht="12" customHeight="1">
      <c r="A6" s="109"/>
      <c r="B6" s="236" t="s">
        <v>642</v>
      </c>
      <c r="C6" s="237" t="s">
        <v>150</v>
      </c>
      <c r="D6" s="238" t="s">
        <v>151</v>
      </c>
      <c r="E6" s="239" t="s">
        <v>152</v>
      </c>
      <c r="F6" s="240" t="s">
        <v>643</v>
      </c>
      <c r="G6" s="241">
        <v>23887.66</v>
      </c>
      <c r="H6" s="247">
        <v>4</v>
      </c>
      <c r="I6" s="243">
        <f t="shared" si="0"/>
        <v>95550.64</v>
      </c>
      <c r="J6" s="250">
        <v>7166.3</v>
      </c>
      <c r="K6" s="244">
        <f t="shared" si="1"/>
        <v>88384.34</v>
      </c>
      <c r="L6" s="251" t="s">
        <v>645</v>
      </c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</row>
    <row r="7" spans="1:28" ht="12" customHeight="1">
      <c r="A7" s="109"/>
      <c r="B7" s="236" t="s">
        <v>642</v>
      </c>
      <c r="C7" s="237" t="s">
        <v>37</v>
      </c>
      <c r="D7" s="238" t="s">
        <v>35</v>
      </c>
      <c r="E7" s="239" t="s">
        <v>32</v>
      </c>
      <c r="F7" s="240" t="s">
        <v>643</v>
      </c>
      <c r="G7" s="241">
        <v>120000</v>
      </c>
      <c r="H7" s="247">
        <v>3</v>
      </c>
      <c r="I7" s="243">
        <f t="shared" si="0"/>
        <v>360000</v>
      </c>
      <c r="J7" s="244">
        <v>1547.94</v>
      </c>
      <c r="K7" s="244">
        <f t="shared" si="1"/>
        <v>358452.06</v>
      </c>
      <c r="L7" s="252" t="s">
        <v>646</v>
      </c>
      <c r="M7" s="253" t="s">
        <v>647</v>
      </c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</row>
    <row r="8" spans="1:28" ht="12" customHeight="1">
      <c r="A8" s="109"/>
      <c r="B8" s="236" t="s">
        <v>642</v>
      </c>
      <c r="C8" s="246">
        <v>45170</v>
      </c>
      <c r="D8" s="238" t="s">
        <v>648</v>
      </c>
      <c r="E8" s="239" t="s">
        <v>649</v>
      </c>
      <c r="F8" s="240" t="s">
        <v>643</v>
      </c>
      <c r="G8" s="241">
        <v>60156.07</v>
      </c>
      <c r="H8" s="247">
        <v>4</v>
      </c>
      <c r="I8" s="243">
        <f t="shared" si="0"/>
        <v>240624.28</v>
      </c>
      <c r="J8" s="244">
        <v>60797.98</v>
      </c>
      <c r="K8" s="244">
        <f t="shared" si="1"/>
        <v>179826.3</v>
      </c>
      <c r="L8" s="254" t="s">
        <v>650</v>
      </c>
      <c r="M8" s="109" t="s">
        <v>651</v>
      </c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</row>
    <row r="9" spans="1:28" ht="12" customHeight="1">
      <c r="A9" s="109"/>
      <c r="B9" s="236" t="s">
        <v>642</v>
      </c>
      <c r="C9" s="237" t="s">
        <v>652</v>
      </c>
      <c r="D9" s="238" t="s">
        <v>648</v>
      </c>
      <c r="E9" s="239" t="s">
        <v>653</v>
      </c>
      <c r="F9" s="240" t="s">
        <v>643</v>
      </c>
      <c r="G9" s="241">
        <v>4017.69</v>
      </c>
      <c r="H9" s="247">
        <v>4</v>
      </c>
      <c r="I9" s="243">
        <f t="shared" si="0"/>
        <v>16070.76</v>
      </c>
      <c r="J9" s="244">
        <v>19006.349999999999</v>
      </c>
      <c r="K9" s="244">
        <f t="shared" si="1"/>
        <v>-2935.5899999999983</v>
      </c>
      <c r="L9" s="252" t="s">
        <v>654</v>
      </c>
      <c r="M9" s="109" t="s">
        <v>651</v>
      </c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</row>
    <row r="10" spans="1:28" ht="12" customHeight="1">
      <c r="A10" s="109"/>
      <c r="B10" s="236" t="s">
        <v>642</v>
      </c>
      <c r="C10" s="237" t="s">
        <v>655</v>
      </c>
      <c r="D10" s="238" t="s">
        <v>656</v>
      </c>
      <c r="E10" s="239" t="s">
        <v>657</v>
      </c>
      <c r="F10" s="240" t="s">
        <v>643</v>
      </c>
      <c r="G10" s="241">
        <v>1634.27</v>
      </c>
      <c r="H10" s="247">
        <v>4</v>
      </c>
      <c r="I10" s="243">
        <f t="shared" si="0"/>
        <v>6537.08</v>
      </c>
      <c r="J10" s="244">
        <v>20400.400000000001</v>
      </c>
      <c r="K10" s="244">
        <f t="shared" si="1"/>
        <v>-13863.320000000002</v>
      </c>
      <c r="L10" s="252" t="s">
        <v>658</v>
      </c>
      <c r="M10" s="109" t="s">
        <v>651</v>
      </c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</row>
    <row r="11" spans="1:28" ht="12" customHeight="1">
      <c r="A11" s="109"/>
      <c r="B11" s="236" t="s">
        <v>642</v>
      </c>
      <c r="C11" s="237" t="s">
        <v>659</v>
      </c>
      <c r="D11" s="238" t="s">
        <v>660</v>
      </c>
      <c r="E11" s="239" t="s">
        <v>661</v>
      </c>
      <c r="F11" s="240" t="s">
        <v>643</v>
      </c>
      <c r="G11" s="241">
        <v>14821.79</v>
      </c>
      <c r="H11" s="247">
        <v>4</v>
      </c>
      <c r="I11" s="243">
        <f t="shared" si="0"/>
        <v>59287.16</v>
      </c>
      <c r="J11" s="244">
        <v>34406.03</v>
      </c>
      <c r="K11" s="244">
        <f t="shared" si="1"/>
        <v>24881.130000000005</v>
      </c>
      <c r="L11" s="255" t="s">
        <v>662</v>
      </c>
      <c r="M11" s="109" t="s">
        <v>651</v>
      </c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</row>
    <row r="12" spans="1:28" ht="12" customHeight="1">
      <c r="A12" s="109"/>
      <c r="B12" s="236" t="s">
        <v>642</v>
      </c>
      <c r="C12" s="256" t="s">
        <v>663</v>
      </c>
      <c r="D12" s="238" t="s">
        <v>664</v>
      </c>
      <c r="E12" s="239" t="s">
        <v>665</v>
      </c>
      <c r="F12" s="240" t="s">
        <v>643</v>
      </c>
      <c r="G12" s="241">
        <v>0</v>
      </c>
      <c r="H12" s="257" t="s">
        <v>74</v>
      </c>
      <c r="I12" s="243">
        <v>0</v>
      </c>
      <c r="J12" s="250" t="s">
        <v>74</v>
      </c>
      <c r="K12" s="244"/>
      <c r="L12" s="258" t="s">
        <v>74</v>
      </c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</row>
    <row r="13" spans="1:28" ht="23.25" customHeight="1">
      <c r="A13" s="109"/>
      <c r="B13" s="236" t="s">
        <v>642</v>
      </c>
      <c r="C13" s="256" t="s">
        <v>666</v>
      </c>
      <c r="D13" s="238" t="s">
        <v>667</v>
      </c>
      <c r="E13" s="239" t="s">
        <v>668</v>
      </c>
      <c r="F13" s="240" t="s">
        <v>643</v>
      </c>
      <c r="G13" s="241">
        <v>14255.33</v>
      </c>
      <c r="H13" s="257">
        <v>4</v>
      </c>
      <c r="I13" s="243">
        <f t="shared" ref="I13:I24" si="2">G13*H13</f>
        <v>57021.32</v>
      </c>
      <c r="J13" s="250">
        <v>39918.75</v>
      </c>
      <c r="K13" s="244">
        <f t="shared" si="1"/>
        <v>17102.57</v>
      </c>
      <c r="L13" s="258" t="s">
        <v>669</v>
      </c>
      <c r="M13" s="253" t="s">
        <v>670</v>
      </c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</row>
    <row r="14" spans="1:28" ht="12" customHeight="1">
      <c r="A14" s="109"/>
      <c r="B14" s="236" t="s">
        <v>642</v>
      </c>
      <c r="C14" s="256" t="s">
        <v>671</v>
      </c>
      <c r="D14" s="238" t="s">
        <v>159</v>
      </c>
      <c r="E14" s="239" t="s">
        <v>160</v>
      </c>
      <c r="F14" s="240" t="s">
        <v>643</v>
      </c>
      <c r="G14" s="241">
        <v>32412.28</v>
      </c>
      <c r="H14" s="257">
        <v>3</v>
      </c>
      <c r="I14" s="243">
        <f t="shared" si="2"/>
        <v>97236.84</v>
      </c>
      <c r="J14" s="250">
        <v>125127.17</v>
      </c>
      <c r="K14" s="244">
        <f t="shared" si="1"/>
        <v>-27890.33</v>
      </c>
      <c r="L14" s="258" t="s">
        <v>92</v>
      </c>
      <c r="M14" s="253" t="s">
        <v>670</v>
      </c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</row>
    <row r="15" spans="1:28" ht="12" customHeight="1">
      <c r="A15" s="109"/>
      <c r="B15" s="259" t="s">
        <v>672</v>
      </c>
      <c r="C15" s="260" t="s">
        <v>673</v>
      </c>
      <c r="D15" s="261" t="s">
        <v>290</v>
      </c>
      <c r="E15" s="262" t="s">
        <v>674</v>
      </c>
      <c r="F15" s="263" t="s">
        <v>40</v>
      </c>
      <c r="G15" s="243">
        <v>38795.839999999997</v>
      </c>
      <c r="H15" s="257">
        <v>4</v>
      </c>
      <c r="I15" s="243">
        <f t="shared" si="2"/>
        <v>155183.35999999999</v>
      </c>
      <c r="J15" s="264" t="s">
        <v>675</v>
      </c>
      <c r="K15" s="244">
        <f t="shared" si="1"/>
        <v>149024.81999999998</v>
      </c>
      <c r="L15" s="238" t="s">
        <v>676</v>
      </c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</row>
    <row r="16" spans="1:28" ht="12" customHeight="1">
      <c r="A16" s="109"/>
      <c r="B16" s="259" t="s">
        <v>672</v>
      </c>
      <c r="C16" s="265" t="s">
        <v>673</v>
      </c>
      <c r="D16" s="266" t="s">
        <v>290</v>
      </c>
      <c r="E16" s="267" t="s">
        <v>653</v>
      </c>
      <c r="F16" s="263" t="s">
        <v>40</v>
      </c>
      <c r="G16" s="268">
        <v>3224.64</v>
      </c>
      <c r="H16" s="269">
        <v>4</v>
      </c>
      <c r="I16" s="270">
        <f t="shared" si="2"/>
        <v>12898.56</v>
      </c>
      <c r="J16" s="271" t="s">
        <v>677</v>
      </c>
      <c r="K16" s="244">
        <f t="shared" si="1"/>
        <v>12723.17</v>
      </c>
      <c r="L16" s="272" t="s">
        <v>678</v>
      </c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</row>
    <row r="17" spans="1:28" ht="12" customHeight="1">
      <c r="A17" s="109"/>
      <c r="B17" s="259" t="s">
        <v>672</v>
      </c>
      <c r="C17" s="273">
        <v>43191</v>
      </c>
      <c r="D17" s="266" t="s">
        <v>309</v>
      </c>
      <c r="E17" s="274" t="s">
        <v>661</v>
      </c>
      <c r="F17" s="263" t="s">
        <v>40</v>
      </c>
      <c r="G17" s="275">
        <v>9140.6200000000008</v>
      </c>
      <c r="H17" s="269">
        <v>4</v>
      </c>
      <c r="I17" s="270">
        <f t="shared" si="2"/>
        <v>36562.480000000003</v>
      </c>
      <c r="J17" s="271" t="s">
        <v>679</v>
      </c>
      <c r="K17" s="244">
        <f t="shared" si="1"/>
        <v>35381.620000000003</v>
      </c>
      <c r="L17" s="272" t="s">
        <v>680</v>
      </c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</row>
    <row r="18" spans="1:28" ht="12" customHeight="1">
      <c r="A18" s="109"/>
      <c r="B18" s="259" t="s">
        <v>672</v>
      </c>
      <c r="C18" s="265" t="s">
        <v>681</v>
      </c>
      <c r="D18" s="266" t="s">
        <v>309</v>
      </c>
      <c r="E18" s="274" t="s">
        <v>657</v>
      </c>
      <c r="F18" s="263" t="s">
        <v>40</v>
      </c>
      <c r="G18" s="268">
        <v>2774.38</v>
      </c>
      <c r="H18" s="269">
        <v>4</v>
      </c>
      <c r="I18" s="270">
        <f t="shared" si="2"/>
        <v>11097.52</v>
      </c>
      <c r="J18" s="271" t="s">
        <v>682</v>
      </c>
      <c r="K18" s="244">
        <f t="shared" si="1"/>
        <v>7364.9000000000005</v>
      </c>
      <c r="L18" s="272" t="s">
        <v>683</v>
      </c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</row>
    <row r="19" spans="1:28" ht="12" customHeight="1">
      <c r="A19" s="109"/>
      <c r="B19" s="259" t="s">
        <v>672</v>
      </c>
      <c r="C19" s="265" t="s">
        <v>153</v>
      </c>
      <c r="D19" s="266" t="s">
        <v>684</v>
      </c>
      <c r="E19" s="267" t="s">
        <v>685</v>
      </c>
      <c r="F19" s="263" t="s">
        <v>40</v>
      </c>
      <c r="G19" s="268">
        <v>23887.66</v>
      </c>
      <c r="H19" s="269">
        <v>4</v>
      </c>
      <c r="I19" s="270">
        <f t="shared" si="2"/>
        <v>95550.64</v>
      </c>
      <c r="J19" s="271" t="s">
        <v>686</v>
      </c>
      <c r="K19" s="244">
        <f t="shared" si="1"/>
        <v>70923.459999999992</v>
      </c>
      <c r="L19" s="272" t="s">
        <v>687</v>
      </c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</row>
    <row r="20" spans="1:28" ht="12" customHeight="1">
      <c r="A20" s="109"/>
      <c r="B20" s="259" t="s">
        <v>672</v>
      </c>
      <c r="C20" s="276">
        <v>44835</v>
      </c>
      <c r="D20" s="266" t="s">
        <v>148</v>
      </c>
      <c r="E20" s="267" t="s">
        <v>149</v>
      </c>
      <c r="F20" s="263" t="s">
        <v>40</v>
      </c>
      <c r="G20" s="275">
        <v>20757.93</v>
      </c>
      <c r="H20" s="269">
        <v>4</v>
      </c>
      <c r="I20" s="270">
        <f t="shared" si="2"/>
        <v>83031.72</v>
      </c>
      <c r="J20" s="271" t="s">
        <v>688</v>
      </c>
      <c r="K20" s="244">
        <f t="shared" si="1"/>
        <v>61464.72</v>
      </c>
      <c r="L20" s="272" t="s">
        <v>689</v>
      </c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</row>
    <row r="21" spans="1:28" ht="12" customHeight="1">
      <c r="A21" s="109"/>
      <c r="B21" s="259" t="s">
        <v>672</v>
      </c>
      <c r="C21" s="273">
        <v>43466</v>
      </c>
      <c r="D21" s="266" t="s">
        <v>157</v>
      </c>
      <c r="E21" s="267" t="s">
        <v>146</v>
      </c>
      <c r="F21" s="263" t="s">
        <v>40</v>
      </c>
      <c r="G21" s="268">
        <v>64609.91</v>
      </c>
      <c r="H21" s="269">
        <v>4</v>
      </c>
      <c r="I21" s="270">
        <f t="shared" si="2"/>
        <v>258439.64</v>
      </c>
      <c r="J21" s="271" t="s">
        <v>690</v>
      </c>
      <c r="K21" s="244">
        <f t="shared" si="1"/>
        <v>190226.89</v>
      </c>
      <c r="L21" s="272" t="s">
        <v>691</v>
      </c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</row>
    <row r="22" spans="1:28" ht="12" customHeight="1">
      <c r="A22" s="109"/>
      <c r="B22" s="259" t="s">
        <v>672</v>
      </c>
      <c r="C22" s="265" t="s">
        <v>74</v>
      </c>
      <c r="D22" s="277" t="s">
        <v>35</v>
      </c>
      <c r="E22" s="274" t="s">
        <v>665</v>
      </c>
      <c r="F22" s="263" t="s">
        <v>40</v>
      </c>
      <c r="G22" s="275">
        <v>0</v>
      </c>
      <c r="H22" s="269"/>
      <c r="I22" s="270">
        <f t="shared" si="2"/>
        <v>0</v>
      </c>
      <c r="J22" s="278" t="s">
        <v>74</v>
      </c>
      <c r="K22" s="244"/>
      <c r="L22" s="272"/>
      <c r="M22" s="109" t="s">
        <v>692</v>
      </c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</row>
    <row r="23" spans="1:28" ht="12" customHeight="1">
      <c r="A23" s="109"/>
      <c r="B23" s="259" t="s">
        <v>672</v>
      </c>
      <c r="C23" s="265" t="s">
        <v>693</v>
      </c>
      <c r="D23" s="266" t="s">
        <v>694</v>
      </c>
      <c r="E23" s="274" t="s">
        <v>466</v>
      </c>
      <c r="F23" s="263" t="s">
        <v>40</v>
      </c>
      <c r="G23" s="268">
        <v>21.6</v>
      </c>
      <c r="H23" s="269">
        <v>4</v>
      </c>
      <c r="I23" s="270">
        <f t="shared" si="2"/>
        <v>86.4</v>
      </c>
      <c r="J23" s="271" t="s">
        <v>695</v>
      </c>
      <c r="K23" s="244">
        <f t="shared" si="1"/>
        <v>-441.53</v>
      </c>
      <c r="L23" s="272" t="s">
        <v>696</v>
      </c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</row>
    <row r="24" spans="1:28" ht="12" customHeight="1">
      <c r="A24" s="109"/>
      <c r="B24" s="259" t="s">
        <v>672</v>
      </c>
      <c r="C24" s="265" t="s">
        <v>39</v>
      </c>
      <c r="D24" s="279" t="s">
        <v>35</v>
      </c>
      <c r="E24" s="274" t="s">
        <v>32</v>
      </c>
      <c r="F24" s="263" t="s">
        <v>40</v>
      </c>
      <c r="G24" s="268">
        <v>140000</v>
      </c>
      <c r="H24" s="269">
        <v>2</v>
      </c>
      <c r="I24" s="270">
        <f t="shared" si="2"/>
        <v>280000</v>
      </c>
      <c r="J24" s="278" t="s">
        <v>697</v>
      </c>
      <c r="K24" s="244">
        <f>I24</f>
        <v>280000</v>
      </c>
      <c r="L24" s="272" t="s">
        <v>698</v>
      </c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</row>
    <row r="25" spans="1:28" ht="12" customHeight="1">
      <c r="A25" s="109"/>
      <c r="B25" s="259" t="s">
        <v>672</v>
      </c>
      <c r="C25" s="280" t="s">
        <v>699</v>
      </c>
      <c r="D25" s="277" t="s">
        <v>667</v>
      </c>
      <c r="E25" s="281" t="s">
        <v>668</v>
      </c>
      <c r="F25" s="282" t="s">
        <v>40</v>
      </c>
      <c r="G25" s="268" t="s">
        <v>700</v>
      </c>
      <c r="H25" s="269">
        <v>4</v>
      </c>
      <c r="I25" s="270" t="s">
        <v>701</v>
      </c>
      <c r="J25" s="271" t="s">
        <v>702</v>
      </c>
      <c r="K25" s="244">
        <f t="shared" si="1"/>
        <v>17964.679999999993</v>
      </c>
      <c r="L25" s="272" t="s">
        <v>703</v>
      </c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</row>
    <row r="26" spans="1:28" ht="12" customHeight="1">
      <c r="A26" s="109"/>
      <c r="B26" s="259" t="s">
        <v>672</v>
      </c>
      <c r="C26" s="280" t="s">
        <v>158</v>
      </c>
      <c r="D26" s="277" t="s">
        <v>159</v>
      </c>
      <c r="E26" s="267" t="s">
        <v>160</v>
      </c>
      <c r="F26" s="282" t="s">
        <v>40</v>
      </c>
      <c r="G26" s="268">
        <v>34359.94</v>
      </c>
      <c r="H26" s="269">
        <v>4</v>
      </c>
      <c r="I26" s="270">
        <f>G26*H26</f>
        <v>137439.76</v>
      </c>
      <c r="J26" s="271" t="s">
        <v>704</v>
      </c>
      <c r="K26" s="244">
        <f t="shared" si="1"/>
        <v>137438.42000000001</v>
      </c>
      <c r="L26" s="272" t="s">
        <v>705</v>
      </c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</row>
    <row r="27" spans="1:28" ht="12" customHeight="1">
      <c r="A27" s="109"/>
      <c r="B27" s="259" t="s">
        <v>706</v>
      </c>
      <c r="C27" s="283">
        <v>44774</v>
      </c>
      <c r="D27" s="238" t="s">
        <v>148</v>
      </c>
      <c r="E27" s="239" t="s">
        <v>149</v>
      </c>
      <c r="F27" s="282" t="s">
        <v>707</v>
      </c>
      <c r="G27" s="275">
        <v>22681.11</v>
      </c>
      <c r="H27" s="269">
        <v>4</v>
      </c>
      <c r="I27" s="270">
        <v>41940.18</v>
      </c>
      <c r="J27" s="271">
        <v>1382</v>
      </c>
      <c r="K27" s="244">
        <f t="shared" si="1"/>
        <v>40558.18</v>
      </c>
      <c r="L27" s="284" t="s">
        <v>708</v>
      </c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</row>
    <row r="28" spans="1:28" ht="12" customHeight="1">
      <c r="A28" s="109"/>
      <c r="B28" s="259" t="s">
        <v>709</v>
      </c>
      <c r="C28" s="256" t="s">
        <v>162</v>
      </c>
      <c r="D28" s="238" t="s">
        <v>163</v>
      </c>
      <c r="E28" s="239" t="s">
        <v>152</v>
      </c>
      <c r="F28" s="282" t="s">
        <v>707</v>
      </c>
      <c r="G28" s="243">
        <v>9045.23</v>
      </c>
      <c r="H28" s="238">
        <v>4</v>
      </c>
      <c r="I28" s="243">
        <f t="shared" ref="I28:I33" si="3">H28*G28</f>
        <v>36180.92</v>
      </c>
      <c r="J28" s="264">
        <v>0</v>
      </c>
      <c r="K28" s="244">
        <f t="shared" si="1"/>
        <v>36180.92</v>
      </c>
      <c r="L28" s="285" t="s">
        <v>654</v>
      </c>
      <c r="M28" s="253" t="s">
        <v>710</v>
      </c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</row>
    <row r="29" spans="1:28" ht="12" customHeight="1">
      <c r="A29" s="109"/>
      <c r="B29" s="259" t="s">
        <v>709</v>
      </c>
      <c r="C29" s="256" t="s">
        <v>164</v>
      </c>
      <c r="D29" s="238" t="s">
        <v>165</v>
      </c>
      <c r="E29" s="239" t="s">
        <v>146</v>
      </c>
      <c r="F29" s="282" t="s">
        <v>707</v>
      </c>
      <c r="G29" s="243">
        <v>71241.84</v>
      </c>
      <c r="H29" s="238">
        <v>4</v>
      </c>
      <c r="I29" s="243">
        <f t="shared" si="3"/>
        <v>284967.36</v>
      </c>
      <c r="J29" s="264">
        <v>181076.62</v>
      </c>
      <c r="K29" s="244">
        <f t="shared" si="1"/>
        <v>103890.73999999999</v>
      </c>
      <c r="L29" s="285" t="s">
        <v>711</v>
      </c>
      <c r="M29" s="109" t="s">
        <v>710</v>
      </c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</row>
    <row r="30" spans="1:28" ht="12" customHeight="1">
      <c r="A30" s="109"/>
      <c r="B30" s="259" t="s">
        <v>706</v>
      </c>
      <c r="C30" s="283">
        <v>44105</v>
      </c>
      <c r="D30" s="238" t="s">
        <v>309</v>
      </c>
      <c r="E30" s="239" t="s">
        <v>712</v>
      </c>
      <c r="F30" s="282" t="s">
        <v>707</v>
      </c>
      <c r="G30" s="243">
        <v>5320.21</v>
      </c>
      <c r="H30" s="286">
        <v>4</v>
      </c>
      <c r="I30" s="243">
        <f t="shared" si="3"/>
        <v>21280.84</v>
      </c>
      <c r="J30" s="264">
        <v>1178.92</v>
      </c>
      <c r="K30" s="244">
        <f t="shared" si="1"/>
        <v>20101.919999999998</v>
      </c>
      <c r="L30" s="255" t="s">
        <v>713</v>
      </c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</row>
    <row r="31" spans="1:28" ht="12" customHeight="1">
      <c r="A31" s="109"/>
      <c r="B31" s="259" t="s">
        <v>709</v>
      </c>
      <c r="C31" s="256" t="s">
        <v>714</v>
      </c>
      <c r="D31" s="238" t="s">
        <v>715</v>
      </c>
      <c r="E31" s="239" t="s">
        <v>665</v>
      </c>
      <c r="F31" s="282" t="s">
        <v>707</v>
      </c>
      <c r="G31" s="243">
        <v>0</v>
      </c>
      <c r="H31" s="286">
        <v>0</v>
      </c>
      <c r="I31" s="243">
        <f t="shared" si="3"/>
        <v>0</v>
      </c>
      <c r="J31" s="264">
        <v>0</v>
      </c>
      <c r="K31" s="244">
        <f t="shared" si="1"/>
        <v>0</v>
      </c>
      <c r="L31" s="285"/>
      <c r="M31" s="109" t="s">
        <v>716</v>
      </c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</row>
    <row r="32" spans="1:28" ht="12" customHeight="1">
      <c r="A32" s="109"/>
      <c r="B32" s="259" t="s">
        <v>706</v>
      </c>
      <c r="C32" s="287">
        <v>44621</v>
      </c>
      <c r="D32" s="238" t="s">
        <v>35</v>
      </c>
      <c r="E32" s="239" t="s">
        <v>32</v>
      </c>
      <c r="F32" s="282" t="s">
        <v>707</v>
      </c>
      <c r="G32" s="243">
        <v>196675.02</v>
      </c>
      <c r="H32" s="286">
        <v>3</v>
      </c>
      <c r="I32" s="243">
        <f t="shared" si="3"/>
        <v>590025.05999999994</v>
      </c>
      <c r="J32" s="264">
        <v>49507.1</v>
      </c>
      <c r="K32" s="244">
        <f t="shared" si="1"/>
        <v>540517.96</v>
      </c>
      <c r="L32" s="258" t="s">
        <v>717</v>
      </c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</row>
    <row r="33" spans="1:28" ht="12" customHeight="1">
      <c r="A33" s="109"/>
      <c r="B33" s="259" t="s">
        <v>709</v>
      </c>
      <c r="C33" s="256" t="s">
        <v>718</v>
      </c>
      <c r="D33" s="238" t="s">
        <v>719</v>
      </c>
      <c r="E33" s="288" t="s">
        <v>466</v>
      </c>
      <c r="F33" s="282" t="s">
        <v>707</v>
      </c>
      <c r="G33" s="243"/>
      <c r="H33" s="286"/>
      <c r="I33" s="243">
        <f t="shared" si="3"/>
        <v>0</v>
      </c>
      <c r="J33" s="264">
        <v>1943.91</v>
      </c>
      <c r="K33" s="244">
        <f t="shared" si="1"/>
        <v>-1943.91</v>
      </c>
      <c r="L33" s="289" t="s">
        <v>720</v>
      </c>
      <c r="M33" s="109" t="s">
        <v>721</v>
      </c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</row>
    <row r="34" spans="1:28" ht="12" customHeight="1">
      <c r="A34" s="109"/>
      <c r="B34" s="259" t="s">
        <v>709</v>
      </c>
      <c r="C34" s="256" t="s">
        <v>722</v>
      </c>
      <c r="D34" s="238" t="s">
        <v>723</v>
      </c>
      <c r="E34" s="239" t="s">
        <v>649</v>
      </c>
      <c r="F34" s="282" t="s">
        <v>707</v>
      </c>
      <c r="G34" s="243">
        <v>57394.47</v>
      </c>
      <c r="H34" s="286">
        <v>5</v>
      </c>
      <c r="I34" s="243">
        <f>G34*H34</f>
        <v>286972.34999999998</v>
      </c>
      <c r="J34" s="264">
        <v>63225.22</v>
      </c>
      <c r="K34" s="244">
        <f t="shared" si="1"/>
        <v>223747.12999999998</v>
      </c>
      <c r="L34" s="255" t="s">
        <v>724</v>
      </c>
      <c r="M34" s="253" t="s">
        <v>725</v>
      </c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</row>
    <row r="35" spans="1:28" ht="20.25" customHeight="1">
      <c r="A35" s="109"/>
      <c r="B35" s="259" t="s">
        <v>706</v>
      </c>
      <c r="C35" s="290" t="s">
        <v>166</v>
      </c>
      <c r="D35" s="238" t="s">
        <v>159</v>
      </c>
      <c r="E35" s="291" t="s">
        <v>160</v>
      </c>
      <c r="F35" s="263" t="s">
        <v>707</v>
      </c>
      <c r="G35" s="243">
        <v>27071.16</v>
      </c>
      <c r="H35" s="286">
        <v>4</v>
      </c>
      <c r="I35" s="243">
        <f>G35*12</f>
        <v>324853.92</v>
      </c>
      <c r="J35" s="264">
        <v>217</v>
      </c>
      <c r="K35" s="244">
        <f t="shared" si="1"/>
        <v>324636.92</v>
      </c>
      <c r="L35" s="255" t="s">
        <v>726</v>
      </c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</row>
    <row r="36" spans="1:28" ht="18.75" customHeight="1">
      <c r="A36" s="109"/>
      <c r="B36" s="292" t="s">
        <v>706</v>
      </c>
      <c r="C36" s="293" t="s">
        <v>727</v>
      </c>
      <c r="D36" s="294" t="s">
        <v>667</v>
      </c>
      <c r="E36" s="295" t="s">
        <v>668</v>
      </c>
      <c r="F36" s="296" t="s">
        <v>707</v>
      </c>
      <c r="G36" s="297">
        <v>18784.16</v>
      </c>
      <c r="H36" s="298">
        <v>4</v>
      </c>
      <c r="I36" s="297">
        <v>112704.96000000001</v>
      </c>
      <c r="J36" s="299">
        <v>44927.85</v>
      </c>
      <c r="K36" s="244">
        <f t="shared" si="1"/>
        <v>67777.110000000015</v>
      </c>
      <c r="L36" s="300" t="s">
        <v>728</v>
      </c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</row>
    <row r="37" spans="1:28" ht="12" customHeight="1">
      <c r="A37" s="109"/>
      <c r="B37" s="301"/>
      <c r="C37" s="301"/>
      <c r="D37" s="302"/>
      <c r="E37" s="303"/>
      <c r="F37" s="304"/>
      <c r="G37" s="305"/>
      <c r="H37" s="302"/>
      <c r="I37" s="305"/>
      <c r="J37" s="306"/>
      <c r="K37" s="306"/>
      <c r="L37" s="307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</row>
    <row r="38" spans="1:28" ht="12" customHeight="1">
      <c r="A38" s="109"/>
      <c r="B38" s="301"/>
      <c r="C38" s="301"/>
      <c r="D38" s="302"/>
      <c r="E38" s="303"/>
      <c r="F38" s="304"/>
      <c r="G38" s="305"/>
      <c r="H38" s="302"/>
      <c r="I38" s="305"/>
      <c r="J38" s="306"/>
      <c r="K38" s="306"/>
      <c r="L38" s="308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</row>
    <row r="39" spans="1:28" ht="12" customHeight="1">
      <c r="A39" s="109"/>
      <c r="B39" s="301"/>
      <c r="C39" s="301"/>
      <c r="D39" s="302"/>
      <c r="E39" s="303"/>
      <c r="F39" s="304"/>
      <c r="G39" s="305"/>
      <c r="H39" s="301"/>
      <c r="I39" s="305"/>
      <c r="J39" s="306"/>
      <c r="K39" s="306"/>
      <c r="L39" s="307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</row>
    <row r="40" spans="1:28" ht="12" customHeight="1">
      <c r="A40" s="109"/>
      <c r="B40" s="301"/>
      <c r="C40" s="309"/>
      <c r="D40" s="302"/>
      <c r="E40" s="303"/>
      <c r="F40" s="304"/>
      <c r="G40" s="305"/>
      <c r="H40" s="301"/>
      <c r="I40" s="310">
        <f>SUM(I4:I39)</f>
        <v>4190722.63</v>
      </c>
      <c r="J40" s="311">
        <f ca="1">SUM(J4:J40)</f>
        <v>862507.37999999989</v>
      </c>
      <c r="K40" s="311">
        <f ca="1">SUM(K4:K40)</f>
        <v>3219996.3199999989</v>
      </c>
      <c r="L40" s="308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</row>
    <row r="41" spans="1:28" ht="12" customHeight="1">
      <c r="A41" s="109"/>
      <c r="B41" s="301"/>
      <c r="C41" s="301"/>
      <c r="D41" s="302"/>
      <c r="E41" s="303"/>
      <c r="F41" s="304"/>
      <c r="G41" s="305"/>
      <c r="H41" s="301"/>
      <c r="I41" s="304"/>
      <c r="L41" s="307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</row>
    <row r="42" spans="1:28" ht="12" customHeight="1">
      <c r="A42" s="109"/>
      <c r="B42" s="301"/>
      <c r="C42" s="301"/>
      <c r="D42" s="302"/>
      <c r="E42" s="303"/>
      <c r="F42" s="304"/>
      <c r="G42" s="305"/>
      <c r="H42" s="301"/>
      <c r="I42" s="304" t="s">
        <v>729</v>
      </c>
      <c r="J42" s="312"/>
      <c r="K42" s="312">
        <f>SUM(K7+K24+K32)</f>
        <v>1178970.02</v>
      </c>
      <c r="L42" s="307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</row>
    <row r="43" spans="1:28" ht="12" customHeight="1">
      <c r="A43" s="109"/>
      <c r="B43" s="301"/>
      <c r="C43" s="301"/>
      <c r="D43" s="302"/>
      <c r="E43" s="303"/>
      <c r="F43" s="304"/>
      <c r="G43" s="305"/>
      <c r="H43" s="301"/>
      <c r="I43" s="304" t="s">
        <v>260</v>
      </c>
      <c r="J43" s="312"/>
      <c r="K43" s="312">
        <f>K4+K5+K6+K14+K19+K20+K21+K26+K27+K28+K29+K35</f>
        <v>1304315.3</v>
      </c>
      <c r="L43" s="313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</row>
    <row r="44" spans="1:28" ht="12" customHeight="1">
      <c r="A44" s="109"/>
      <c r="B44" s="301"/>
      <c r="C44" s="301"/>
      <c r="D44" s="302"/>
      <c r="E44" s="303"/>
      <c r="F44" s="304"/>
      <c r="G44" s="305"/>
      <c r="H44" s="301"/>
      <c r="I44" s="349" t="s">
        <v>730</v>
      </c>
      <c r="J44" s="350"/>
      <c r="K44" s="350">
        <f>SUM(K8+K9+K10+K11+K13+K15+K16+K30+K17+K18+K23+K25+K31+K33+K34+K36)</f>
        <v>736710.99999999988</v>
      </c>
      <c r="L44" s="314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</row>
    <row r="45" spans="1:28" ht="12" customHeight="1">
      <c r="A45" s="109"/>
      <c r="B45" s="315"/>
      <c r="C45" s="316"/>
      <c r="D45" s="181"/>
      <c r="E45" s="317"/>
      <c r="F45" s="318"/>
      <c r="G45" s="319"/>
      <c r="H45" s="316"/>
      <c r="I45" s="319"/>
      <c r="J45" s="320"/>
      <c r="K45" s="320"/>
      <c r="L45" s="313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</row>
    <row r="46" spans="1:28" ht="12" customHeight="1">
      <c r="A46" s="109"/>
      <c r="B46" s="315"/>
      <c r="C46" s="316"/>
      <c r="D46" s="181"/>
      <c r="E46" s="317"/>
      <c r="F46" s="318"/>
      <c r="G46" s="319"/>
      <c r="H46" s="316"/>
      <c r="I46" s="318"/>
      <c r="J46" s="320"/>
      <c r="K46" s="320">
        <f>SUM(K42:K45)</f>
        <v>3219996.3200000003</v>
      </c>
      <c r="L46" s="313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</row>
    <row r="47" spans="1:28" ht="12" customHeight="1">
      <c r="A47" s="109"/>
      <c r="B47" s="315"/>
      <c r="C47" s="316"/>
      <c r="D47" s="181"/>
      <c r="E47" s="317"/>
      <c r="F47" s="318"/>
      <c r="G47" s="319"/>
      <c r="H47" s="181"/>
      <c r="I47" s="318"/>
      <c r="J47" s="320"/>
      <c r="K47" s="320"/>
      <c r="L47" s="313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</row>
    <row r="48" spans="1:28" ht="12" customHeight="1">
      <c r="A48" s="109"/>
      <c r="B48" s="315"/>
      <c r="C48" s="321"/>
      <c r="D48" s="181"/>
      <c r="E48" s="322"/>
      <c r="F48" s="318"/>
      <c r="G48" s="319"/>
      <c r="H48" s="316"/>
      <c r="I48" s="318"/>
      <c r="J48" s="320"/>
      <c r="K48" s="320"/>
      <c r="L48" s="313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</row>
    <row r="49" spans="1:28" ht="12" customHeight="1">
      <c r="A49" s="109"/>
      <c r="B49" s="315"/>
      <c r="C49" s="316"/>
      <c r="D49" s="181"/>
      <c r="E49" s="317"/>
      <c r="F49" s="318"/>
      <c r="G49" s="319"/>
      <c r="H49" s="316"/>
      <c r="I49" s="318"/>
      <c r="J49" s="320"/>
      <c r="K49" s="320"/>
      <c r="L49" s="313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</row>
    <row r="50" spans="1:28" ht="12" customHeight="1">
      <c r="A50" s="109"/>
      <c r="B50" s="315"/>
      <c r="C50" s="323"/>
      <c r="D50" s="181"/>
      <c r="E50" s="317"/>
      <c r="F50" s="318"/>
      <c r="G50" s="319"/>
      <c r="H50" s="316"/>
      <c r="I50" s="318"/>
      <c r="J50" s="320"/>
      <c r="K50" s="320"/>
      <c r="L50" s="313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</row>
    <row r="51" spans="1:28" ht="12" customHeight="1">
      <c r="A51" s="109"/>
      <c r="B51" s="315"/>
      <c r="C51" s="316"/>
      <c r="D51" s="181"/>
      <c r="E51" s="317"/>
      <c r="F51" s="318"/>
      <c r="G51" s="319"/>
      <c r="H51" s="316"/>
      <c r="I51" s="318"/>
      <c r="J51" s="320"/>
      <c r="K51" s="320"/>
      <c r="L51" s="313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</row>
    <row r="52" spans="1:28" ht="12" customHeight="1">
      <c r="A52" s="109"/>
      <c r="B52" s="315"/>
      <c r="C52" s="324"/>
      <c r="D52" s="181"/>
      <c r="E52" s="325"/>
      <c r="F52" s="318"/>
      <c r="G52" s="319"/>
      <c r="H52" s="316"/>
      <c r="I52" s="318"/>
      <c r="J52" s="320"/>
      <c r="K52" s="320"/>
      <c r="L52" s="313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</row>
    <row r="53" spans="1:28" ht="12" customHeight="1">
      <c r="A53" s="109"/>
      <c r="B53" s="315"/>
      <c r="C53" s="316"/>
      <c r="D53" s="181"/>
      <c r="E53" s="317"/>
      <c r="F53" s="318"/>
      <c r="G53" s="319"/>
      <c r="H53" s="316"/>
      <c r="I53" s="318"/>
      <c r="J53" s="320"/>
      <c r="K53" s="320"/>
      <c r="L53" s="313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</row>
    <row r="54" spans="1:28" ht="12" customHeight="1">
      <c r="A54" s="109"/>
      <c r="B54" s="315"/>
      <c r="C54" s="316"/>
      <c r="D54" s="181"/>
      <c r="E54" s="317"/>
      <c r="F54" s="318"/>
      <c r="G54" s="319"/>
      <c r="H54" s="316"/>
      <c r="I54" s="318"/>
      <c r="J54" s="320"/>
      <c r="K54" s="320"/>
      <c r="L54" s="313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</row>
    <row r="55" spans="1:28" ht="12" customHeight="1">
      <c r="A55" s="109"/>
      <c r="B55" s="315"/>
      <c r="C55" s="316"/>
      <c r="D55" s="181"/>
      <c r="E55" s="317"/>
      <c r="F55" s="318"/>
      <c r="G55" s="319"/>
      <c r="H55" s="315"/>
      <c r="I55" s="318"/>
      <c r="J55" s="320"/>
      <c r="K55" s="320"/>
      <c r="L55" s="313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</row>
    <row r="56" spans="1:28" ht="12" customHeight="1">
      <c r="A56" s="109"/>
      <c r="B56" s="315"/>
      <c r="C56" s="316"/>
      <c r="D56" s="181"/>
      <c r="E56" s="317"/>
      <c r="F56" s="318"/>
      <c r="G56" s="319"/>
      <c r="H56" s="316"/>
      <c r="I56" s="318"/>
      <c r="J56" s="320"/>
      <c r="K56" s="320"/>
      <c r="L56" s="313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</row>
    <row r="57" spans="1:28" ht="12" customHeight="1">
      <c r="A57" s="109"/>
      <c r="B57" s="315"/>
      <c r="C57" s="316"/>
      <c r="D57" s="181"/>
      <c r="E57" s="326"/>
      <c r="F57" s="318"/>
      <c r="G57" s="319"/>
      <c r="H57" s="316"/>
      <c r="I57" s="318"/>
      <c r="J57" s="320"/>
      <c r="K57" s="320"/>
      <c r="L57" s="313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</row>
    <row r="58" spans="1:28" ht="12" customHeight="1">
      <c r="A58" s="109"/>
      <c r="B58" s="315"/>
      <c r="C58" s="316"/>
      <c r="D58" s="181"/>
      <c r="E58" s="326"/>
      <c r="F58" s="318"/>
      <c r="G58" s="319"/>
      <c r="H58" s="316"/>
      <c r="I58" s="318"/>
      <c r="J58" s="320"/>
      <c r="K58" s="320"/>
      <c r="L58" s="313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</row>
    <row r="59" spans="1:28" ht="12" customHeight="1">
      <c r="A59" s="109"/>
      <c r="B59" s="315"/>
      <c r="C59" s="316"/>
      <c r="D59" s="181"/>
      <c r="E59" s="326"/>
      <c r="F59" s="318"/>
      <c r="G59" s="319"/>
      <c r="H59" s="316"/>
      <c r="I59" s="318"/>
      <c r="J59" s="320"/>
      <c r="K59" s="320"/>
      <c r="L59" s="313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</row>
    <row r="60" spans="1:28" ht="12" customHeight="1">
      <c r="A60" s="109"/>
      <c r="B60" s="315"/>
      <c r="C60" s="316"/>
      <c r="D60" s="181"/>
      <c r="E60" s="326"/>
      <c r="F60" s="318"/>
      <c r="G60" s="327"/>
      <c r="H60" s="316"/>
      <c r="I60" s="318"/>
      <c r="J60" s="328"/>
      <c r="K60" s="328"/>
      <c r="L60" s="315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</row>
    <row r="61" spans="1:28" ht="12" customHeight="1">
      <c r="A61" s="109"/>
      <c r="B61" s="315"/>
      <c r="C61" s="324"/>
      <c r="D61" s="181"/>
      <c r="E61" s="329"/>
      <c r="F61" s="318"/>
      <c r="G61" s="319"/>
      <c r="H61" s="316"/>
      <c r="I61" s="318"/>
      <c r="J61" s="320"/>
      <c r="K61" s="320"/>
      <c r="L61" s="330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</row>
    <row r="62" spans="1:28" ht="12" customHeight="1">
      <c r="A62" s="109"/>
      <c r="B62" s="315"/>
      <c r="C62" s="331"/>
      <c r="D62" s="181"/>
      <c r="E62" s="326"/>
      <c r="F62" s="318"/>
      <c r="G62" s="319"/>
      <c r="H62" s="316"/>
      <c r="I62" s="318"/>
      <c r="J62" s="320"/>
      <c r="K62" s="320"/>
      <c r="L62" s="307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</row>
    <row r="63" spans="1:28" ht="12" customHeight="1">
      <c r="A63" s="109"/>
      <c r="B63" s="315"/>
      <c r="C63" s="316"/>
      <c r="D63" s="181"/>
      <c r="E63" s="326"/>
      <c r="F63" s="318"/>
      <c r="G63" s="319"/>
      <c r="H63" s="316"/>
      <c r="I63" s="318"/>
      <c r="J63" s="320"/>
      <c r="K63" s="320"/>
      <c r="L63" s="307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</row>
    <row r="64" spans="1:28" ht="12" customHeight="1">
      <c r="A64" s="109"/>
      <c r="B64" s="315"/>
      <c r="C64" s="316"/>
      <c r="D64" s="181"/>
      <c r="E64" s="326"/>
      <c r="F64" s="318"/>
      <c r="G64" s="319"/>
      <c r="H64" s="316"/>
      <c r="I64" s="318"/>
      <c r="J64" s="320"/>
      <c r="K64" s="320"/>
      <c r="L64" s="307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</row>
    <row r="65" spans="1:28" ht="12" customHeight="1">
      <c r="A65" s="109"/>
      <c r="B65" s="315"/>
      <c r="C65" s="323"/>
      <c r="D65" s="181"/>
      <c r="E65" s="326"/>
      <c r="F65" s="318"/>
      <c r="G65" s="319"/>
      <c r="H65" s="316"/>
      <c r="I65" s="318"/>
      <c r="J65" s="320"/>
      <c r="K65" s="320"/>
      <c r="L65" s="307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</row>
    <row r="66" spans="1:28" ht="12" customHeight="1">
      <c r="A66" s="109"/>
      <c r="B66" s="315"/>
      <c r="C66" s="321"/>
      <c r="D66" s="181"/>
      <c r="E66" s="332"/>
      <c r="F66" s="318"/>
      <c r="G66" s="319"/>
      <c r="H66" s="316"/>
      <c r="I66" s="318"/>
      <c r="J66" s="320"/>
      <c r="K66" s="320"/>
      <c r="L66" s="307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</row>
    <row r="67" spans="1:28" ht="12" customHeight="1">
      <c r="A67" s="109"/>
      <c r="B67" s="315"/>
      <c r="C67" s="316"/>
      <c r="D67" s="181"/>
      <c r="E67" s="326"/>
      <c r="F67" s="318"/>
      <c r="G67" s="319"/>
      <c r="H67" s="316"/>
      <c r="I67" s="318"/>
      <c r="J67" s="320"/>
      <c r="K67" s="320"/>
      <c r="L67" s="307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</row>
    <row r="68" spans="1:28" ht="12" customHeight="1">
      <c r="A68" s="109"/>
      <c r="B68" s="315"/>
      <c r="C68" s="331"/>
      <c r="D68" s="181"/>
      <c r="E68" s="326"/>
      <c r="F68" s="318"/>
      <c r="G68" s="319"/>
      <c r="H68" s="316"/>
      <c r="I68" s="318"/>
      <c r="J68" s="320"/>
      <c r="K68" s="320"/>
      <c r="L68" s="313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</row>
    <row r="69" spans="1:28" ht="12" customHeight="1">
      <c r="A69" s="109"/>
      <c r="B69" s="315"/>
      <c r="C69" s="323"/>
      <c r="D69" s="181"/>
      <c r="E69" s="326"/>
      <c r="F69" s="318"/>
      <c r="G69" s="319"/>
      <c r="H69" s="316"/>
      <c r="I69" s="318"/>
      <c r="J69" s="320"/>
      <c r="K69" s="320"/>
      <c r="L69" s="333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</row>
    <row r="70" spans="1:28" ht="12" customHeight="1">
      <c r="A70" s="109"/>
      <c r="B70" s="315"/>
      <c r="C70" s="323"/>
      <c r="D70" s="181"/>
      <c r="E70" s="326"/>
      <c r="F70" s="318"/>
      <c r="G70" s="319"/>
      <c r="H70" s="316"/>
      <c r="I70" s="318"/>
      <c r="J70" s="318"/>
      <c r="K70" s="318"/>
      <c r="L70" s="313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</row>
    <row r="71" spans="1:28" ht="12" customHeight="1">
      <c r="A71" s="109"/>
      <c r="B71" s="315"/>
      <c r="C71" s="323"/>
      <c r="D71" s="181"/>
      <c r="E71" s="326"/>
      <c r="F71" s="318"/>
      <c r="G71" s="319"/>
      <c r="H71" s="316"/>
      <c r="I71" s="318"/>
      <c r="J71" s="318"/>
      <c r="K71" s="318"/>
      <c r="L71" s="313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</row>
    <row r="72" spans="1:28" ht="12" customHeight="1">
      <c r="A72" s="109"/>
      <c r="B72" s="315"/>
      <c r="C72" s="316"/>
      <c r="D72" s="181"/>
      <c r="E72" s="326"/>
      <c r="F72" s="318"/>
      <c r="G72" s="319"/>
      <c r="H72" s="316"/>
      <c r="I72" s="318"/>
      <c r="J72" s="318"/>
      <c r="K72" s="318"/>
      <c r="L72" s="313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</row>
    <row r="73" spans="1:28" ht="12" customHeight="1">
      <c r="A73" s="109"/>
      <c r="B73" s="315"/>
      <c r="C73" s="316"/>
      <c r="D73" s="181"/>
      <c r="E73" s="326"/>
      <c r="F73" s="318"/>
      <c r="G73" s="319"/>
      <c r="H73" s="316"/>
      <c r="I73" s="318"/>
      <c r="J73" s="318"/>
      <c r="K73" s="318"/>
      <c r="L73" s="313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</row>
    <row r="74" spans="1:28" ht="12" customHeight="1">
      <c r="A74" s="109"/>
      <c r="B74" s="315"/>
      <c r="C74" s="321"/>
      <c r="D74" s="181"/>
      <c r="E74" s="332"/>
      <c r="F74" s="318"/>
      <c r="G74" s="319"/>
      <c r="H74" s="316"/>
      <c r="I74" s="318"/>
      <c r="J74" s="318"/>
      <c r="K74" s="318"/>
      <c r="L74" s="334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</row>
    <row r="75" spans="1:28" ht="12" customHeight="1">
      <c r="A75" s="109"/>
      <c r="B75" s="315"/>
      <c r="C75" s="321"/>
      <c r="D75" s="181"/>
      <c r="E75" s="332"/>
      <c r="F75" s="318"/>
      <c r="G75" s="319"/>
      <c r="H75" s="316"/>
      <c r="I75" s="318"/>
      <c r="J75" s="318"/>
      <c r="K75" s="318"/>
      <c r="L75" s="334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</row>
    <row r="76" spans="1:28" ht="12" customHeight="1">
      <c r="A76" s="109"/>
      <c r="B76" s="315"/>
      <c r="C76" s="316"/>
      <c r="D76" s="181"/>
      <c r="E76" s="326"/>
      <c r="F76" s="318"/>
      <c r="G76" s="319"/>
      <c r="H76" s="316"/>
      <c r="I76" s="318"/>
      <c r="J76" s="318"/>
      <c r="K76" s="318"/>
      <c r="L76" s="313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</row>
    <row r="77" spans="1:28" ht="12" customHeight="1">
      <c r="A77" s="109"/>
      <c r="B77" s="315"/>
      <c r="C77" s="316"/>
      <c r="D77" s="181"/>
      <c r="E77" s="326"/>
      <c r="F77" s="318"/>
      <c r="G77" s="319"/>
      <c r="H77" s="316"/>
      <c r="I77" s="318"/>
      <c r="J77" s="318"/>
      <c r="K77" s="318"/>
      <c r="L77" s="313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</row>
    <row r="78" spans="1:28" ht="12" customHeight="1">
      <c r="A78" s="109"/>
      <c r="B78" s="315"/>
      <c r="C78" s="316"/>
      <c r="D78" s="181"/>
      <c r="E78" s="326"/>
      <c r="F78" s="318"/>
      <c r="G78" s="319"/>
      <c r="H78" s="316"/>
      <c r="I78" s="318"/>
      <c r="J78" s="318"/>
      <c r="K78" s="318"/>
      <c r="L78" s="313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</row>
    <row r="79" spans="1:28" ht="12" customHeight="1">
      <c r="A79" s="109"/>
      <c r="B79" s="315"/>
      <c r="C79" s="316"/>
      <c r="D79" s="181"/>
      <c r="E79" s="326"/>
      <c r="F79" s="318"/>
      <c r="G79" s="319"/>
      <c r="H79" s="316"/>
      <c r="I79" s="318"/>
      <c r="J79" s="318"/>
      <c r="K79" s="318"/>
      <c r="L79" s="334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</row>
    <row r="80" spans="1:28" ht="12" customHeight="1">
      <c r="A80" s="109"/>
      <c r="B80" s="315"/>
      <c r="C80" s="316"/>
      <c r="D80" s="181"/>
      <c r="E80" s="326"/>
      <c r="F80" s="318"/>
      <c r="G80" s="319"/>
      <c r="H80" s="316"/>
      <c r="I80" s="318"/>
      <c r="J80" s="318"/>
      <c r="K80" s="318"/>
      <c r="L80" s="313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</row>
    <row r="81" spans="1:28" ht="12" customHeight="1">
      <c r="A81" s="109"/>
      <c r="B81" s="315"/>
      <c r="C81" s="316"/>
      <c r="D81" s="181"/>
      <c r="E81" s="326"/>
      <c r="F81" s="318"/>
      <c r="G81" s="319"/>
      <c r="H81" s="316"/>
      <c r="I81" s="318"/>
      <c r="J81" s="318"/>
      <c r="K81" s="318"/>
      <c r="L81" s="313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</row>
    <row r="82" spans="1:28" ht="12" customHeight="1">
      <c r="A82" s="109"/>
      <c r="B82" s="315"/>
      <c r="C82" s="316"/>
      <c r="D82" s="181"/>
      <c r="E82" s="326"/>
      <c r="F82" s="318"/>
      <c r="G82" s="319"/>
      <c r="H82" s="316"/>
      <c r="I82" s="318"/>
      <c r="J82" s="318"/>
      <c r="K82" s="318"/>
      <c r="L82" s="313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</row>
    <row r="83" spans="1:28" ht="12" customHeight="1">
      <c r="A83" s="109"/>
      <c r="B83" s="315"/>
      <c r="C83" s="316"/>
      <c r="D83" s="181"/>
      <c r="E83" s="326"/>
      <c r="F83" s="318"/>
      <c r="G83" s="319"/>
      <c r="H83" s="316"/>
      <c r="I83" s="318"/>
      <c r="J83" s="318"/>
      <c r="K83" s="318"/>
      <c r="L83" s="313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</row>
    <row r="84" spans="1:28" ht="12" customHeight="1">
      <c r="A84" s="109"/>
      <c r="B84" s="315"/>
      <c r="C84" s="323"/>
      <c r="D84" s="181"/>
      <c r="E84" s="326"/>
      <c r="F84" s="318"/>
      <c r="G84" s="319"/>
      <c r="H84" s="316"/>
      <c r="I84" s="318"/>
      <c r="J84" s="318"/>
      <c r="K84" s="318"/>
      <c r="L84" s="313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</row>
    <row r="85" spans="1:28" ht="12" customHeight="1">
      <c r="A85" s="109"/>
      <c r="B85" s="315"/>
      <c r="C85" s="323"/>
      <c r="D85" s="181"/>
      <c r="E85" s="326"/>
      <c r="F85" s="318"/>
      <c r="G85" s="319"/>
      <c r="H85" s="316"/>
      <c r="I85" s="318"/>
      <c r="J85" s="318"/>
      <c r="K85" s="318"/>
      <c r="L85" s="313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</row>
    <row r="86" spans="1:28" ht="12" customHeight="1">
      <c r="A86" s="109"/>
      <c r="B86" s="315"/>
      <c r="C86" s="323"/>
      <c r="D86" s="181"/>
      <c r="E86" s="326"/>
      <c r="F86" s="318"/>
      <c r="G86" s="319"/>
      <c r="H86" s="316"/>
      <c r="I86" s="318"/>
      <c r="J86" s="318"/>
      <c r="K86" s="318"/>
      <c r="L86" s="313"/>
      <c r="M86" s="109" t="s">
        <v>731</v>
      </c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</row>
    <row r="87" spans="1:28" ht="12" customHeight="1">
      <c r="A87" s="109"/>
      <c r="B87" s="315"/>
      <c r="C87" s="323"/>
      <c r="D87" s="181"/>
      <c r="E87" s="326"/>
      <c r="F87" s="318"/>
      <c r="G87" s="319"/>
      <c r="H87" s="316"/>
      <c r="I87" s="318"/>
      <c r="J87" s="318"/>
      <c r="K87" s="318"/>
      <c r="L87" s="313"/>
      <c r="M87" s="109" t="s">
        <v>732</v>
      </c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</row>
    <row r="88" spans="1:28" ht="12" customHeight="1">
      <c r="A88" s="109"/>
      <c r="B88" s="315"/>
      <c r="C88" s="321"/>
      <c r="D88" s="335"/>
      <c r="E88" s="332"/>
      <c r="F88" s="318"/>
      <c r="G88" s="319"/>
      <c r="H88" s="316"/>
      <c r="I88" s="318"/>
      <c r="J88" s="318"/>
      <c r="K88" s="318"/>
      <c r="L88" s="334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  <c r="AA88" s="109"/>
      <c r="AB88" s="109"/>
    </row>
    <row r="89" spans="1:28" ht="12" customHeight="1">
      <c r="A89" s="109"/>
      <c r="B89" s="315"/>
      <c r="C89" s="316"/>
      <c r="D89" s="181"/>
      <c r="E89" s="326"/>
      <c r="F89" s="318"/>
      <c r="G89" s="319"/>
      <c r="H89" s="316"/>
      <c r="I89" s="318"/>
      <c r="J89" s="318"/>
      <c r="K89" s="318"/>
      <c r="L89" s="334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</row>
    <row r="90" spans="1:28" ht="12" customHeight="1">
      <c r="A90" s="109"/>
      <c r="B90" s="315"/>
      <c r="C90" s="316"/>
      <c r="D90" s="181"/>
      <c r="E90" s="326"/>
      <c r="F90" s="318"/>
      <c r="G90" s="319"/>
      <c r="H90" s="316"/>
      <c r="I90" s="318"/>
      <c r="J90" s="318"/>
      <c r="K90" s="318"/>
      <c r="L90" s="334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</row>
    <row r="91" spans="1:28" ht="12" customHeight="1">
      <c r="A91" s="109"/>
      <c r="B91" s="315"/>
      <c r="C91" s="316"/>
      <c r="D91" s="181"/>
      <c r="E91" s="326"/>
      <c r="F91" s="318"/>
      <c r="G91" s="319"/>
      <c r="H91" s="316"/>
      <c r="I91" s="318"/>
      <c r="J91" s="318"/>
      <c r="K91" s="318"/>
      <c r="L91" s="334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  <c r="AA91" s="109"/>
      <c r="AB91" s="109"/>
    </row>
    <row r="92" spans="1:28" ht="12" customHeight="1">
      <c r="A92" s="109"/>
      <c r="B92" s="315"/>
      <c r="C92" s="316"/>
      <c r="D92" s="181"/>
      <c r="E92" s="332"/>
      <c r="F92" s="318"/>
      <c r="G92" s="319"/>
      <c r="H92" s="316"/>
      <c r="I92" s="318"/>
      <c r="J92" s="318"/>
      <c r="K92" s="318"/>
      <c r="L92" s="334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  <c r="AB92" s="109"/>
    </row>
    <row r="93" spans="1:28" ht="12" customHeight="1">
      <c r="A93" s="109"/>
      <c r="B93" s="315"/>
      <c r="C93" s="321"/>
      <c r="D93" s="335"/>
      <c r="E93" s="332"/>
      <c r="F93" s="318"/>
      <c r="G93" s="319"/>
      <c r="H93" s="316"/>
      <c r="I93" s="318"/>
      <c r="J93" s="320"/>
      <c r="K93" s="320"/>
      <c r="L93" s="313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</row>
    <row r="94" spans="1:28" ht="12" customHeight="1">
      <c r="A94" s="109"/>
      <c r="B94" s="315"/>
      <c r="C94" s="321"/>
      <c r="D94" s="335"/>
      <c r="E94" s="332"/>
      <c r="F94" s="318"/>
      <c r="G94" s="319"/>
      <c r="H94" s="316"/>
      <c r="I94" s="318"/>
      <c r="J94" s="318"/>
      <c r="K94" s="318"/>
      <c r="L94" s="307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</row>
    <row r="95" spans="1:28" ht="12" customHeight="1">
      <c r="A95" s="109"/>
      <c r="B95" s="315"/>
      <c r="C95" s="321"/>
      <c r="D95" s="335"/>
      <c r="E95" s="332"/>
      <c r="F95" s="318"/>
      <c r="G95" s="319"/>
      <c r="H95" s="316"/>
      <c r="I95" s="318"/>
      <c r="J95" s="320"/>
      <c r="K95" s="320"/>
      <c r="L95" s="307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</row>
    <row r="96" spans="1:28" ht="12" customHeight="1">
      <c r="A96" s="109"/>
      <c r="B96" s="315"/>
      <c r="C96" s="321"/>
      <c r="D96" s="335"/>
      <c r="E96" s="332"/>
      <c r="F96" s="318"/>
      <c r="G96" s="336"/>
      <c r="H96" s="316"/>
      <c r="I96" s="318"/>
      <c r="J96" s="318"/>
      <c r="K96" s="318"/>
      <c r="L96" s="307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</row>
    <row r="97" spans="1:28" ht="12" customHeight="1">
      <c r="A97" s="109"/>
      <c r="B97" s="315"/>
      <c r="C97" s="321"/>
      <c r="D97" s="335"/>
      <c r="E97" s="332"/>
      <c r="F97" s="318"/>
      <c r="G97" s="319"/>
      <c r="H97" s="316"/>
      <c r="I97" s="318"/>
      <c r="J97" s="337"/>
      <c r="K97" s="337"/>
      <c r="L97" s="307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</row>
    <row r="98" spans="1:28" ht="12" customHeight="1">
      <c r="A98" s="109"/>
      <c r="B98" s="315"/>
      <c r="C98" s="321"/>
      <c r="D98" s="335"/>
      <c r="E98" s="332"/>
      <c r="F98" s="318"/>
      <c r="G98" s="319"/>
      <c r="H98" s="316"/>
      <c r="I98" s="318"/>
      <c r="J98" s="318"/>
      <c r="K98" s="318"/>
      <c r="L98" s="307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</row>
    <row r="99" spans="1:28" ht="12" customHeight="1">
      <c r="A99" s="109"/>
      <c r="B99" s="315"/>
      <c r="C99" s="321"/>
      <c r="D99" s="335"/>
      <c r="E99" s="332"/>
      <c r="F99" s="318"/>
      <c r="G99" s="319"/>
      <c r="H99" s="316"/>
      <c r="I99" s="318"/>
      <c r="J99" s="338"/>
      <c r="K99" s="338"/>
      <c r="L99" s="307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</row>
    <row r="100" spans="1:28" ht="12" customHeight="1">
      <c r="A100" s="109"/>
      <c r="B100" s="315"/>
      <c r="C100" s="321"/>
      <c r="D100" s="335"/>
      <c r="E100" s="332"/>
      <c r="F100" s="318"/>
      <c r="G100" s="318"/>
      <c r="H100" s="316"/>
      <c r="I100" s="318"/>
      <c r="J100" s="320"/>
      <c r="K100" s="320"/>
      <c r="L100" s="307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</row>
    <row r="101" spans="1:28" ht="12" customHeight="1">
      <c r="A101" s="109"/>
      <c r="B101" s="315"/>
      <c r="C101" s="321"/>
      <c r="D101" s="335"/>
      <c r="E101" s="332"/>
      <c r="F101" s="318"/>
      <c r="G101" s="319"/>
      <c r="H101" s="316"/>
      <c r="I101" s="318"/>
      <c r="J101" s="318"/>
      <c r="K101" s="318"/>
      <c r="L101" s="307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</row>
    <row r="102" spans="1:28" ht="12" customHeight="1">
      <c r="A102" s="109"/>
      <c r="B102" s="315"/>
      <c r="C102" s="321"/>
      <c r="D102" s="335"/>
      <c r="E102" s="332"/>
      <c r="F102" s="318"/>
      <c r="G102" s="319"/>
      <c r="H102" s="316"/>
      <c r="I102" s="318"/>
      <c r="J102" s="318"/>
      <c r="K102" s="318"/>
      <c r="L102" s="307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</row>
    <row r="103" spans="1:28" ht="12" customHeight="1">
      <c r="A103" s="109"/>
      <c r="B103" s="315"/>
      <c r="C103" s="316"/>
      <c r="D103" s="181"/>
      <c r="E103" s="326"/>
      <c r="F103" s="318"/>
      <c r="G103" s="318"/>
      <c r="H103" s="339"/>
      <c r="I103" s="340"/>
      <c r="J103" s="341"/>
      <c r="K103" s="341"/>
      <c r="L103" s="307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</row>
    <row r="104" spans="1:28" ht="12" customHeight="1">
      <c r="A104" s="109"/>
      <c r="B104" s="315"/>
      <c r="C104" s="316"/>
      <c r="D104" s="181"/>
      <c r="E104" s="326"/>
      <c r="F104" s="318"/>
      <c r="G104" s="318"/>
      <c r="H104" s="339"/>
      <c r="I104" s="340"/>
      <c r="J104" s="320"/>
      <c r="K104" s="320"/>
      <c r="L104" s="307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</row>
    <row r="105" spans="1:28" ht="12" customHeight="1">
      <c r="A105" s="109"/>
      <c r="B105" s="315"/>
      <c r="C105" s="316"/>
      <c r="D105" s="181"/>
      <c r="E105" s="326"/>
      <c r="F105" s="318"/>
      <c r="G105" s="318"/>
      <c r="H105" s="316"/>
      <c r="I105" s="318"/>
      <c r="J105" s="320"/>
      <c r="K105" s="320"/>
      <c r="L105" s="307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</row>
    <row r="106" spans="1:28" ht="12" customHeight="1">
      <c r="A106" s="109"/>
      <c r="B106" s="315"/>
      <c r="C106" s="316"/>
      <c r="D106" s="181"/>
      <c r="E106" s="326"/>
      <c r="F106" s="318"/>
      <c r="G106" s="318"/>
      <c r="H106" s="316"/>
      <c r="I106" s="318"/>
      <c r="J106" s="320"/>
      <c r="K106" s="320"/>
      <c r="L106" s="303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</row>
    <row r="107" spans="1:28" ht="12" customHeight="1">
      <c r="A107" s="109"/>
      <c r="B107" s="315"/>
      <c r="C107" s="316"/>
      <c r="D107" s="181"/>
      <c r="E107" s="326"/>
      <c r="F107" s="318"/>
      <c r="G107" s="319"/>
      <c r="H107" s="315"/>
      <c r="I107" s="318"/>
      <c r="J107" s="318"/>
      <c r="K107" s="318"/>
      <c r="L107" s="307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</row>
    <row r="108" spans="1:28" ht="12" customHeight="1">
      <c r="A108" s="109"/>
      <c r="B108" s="315"/>
      <c r="C108" s="316"/>
      <c r="D108" s="181"/>
      <c r="E108" s="326"/>
      <c r="F108" s="318"/>
      <c r="G108" s="319"/>
      <c r="H108" s="316"/>
      <c r="I108" s="318"/>
      <c r="J108" s="318"/>
      <c r="K108" s="318"/>
      <c r="L108" s="307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</row>
    <row r="109" spans="1:28" ht="12" customHeight="1">
      <c r="A109" s="109"/>
      <c r="B109" s="315"/>
      <c r="C109" s="323"/>
      <c r="D109" s="181"/>
      <c r="E109" s="326"/>
      <c r="F109" s="318"/>
      <c r="G109" s="319"/>
      <c r="H109" s="315"/>
      <c r="I109" s="318"/>
      <c r="J109" s="318"/>
      <c r="K109" s="318"/>
      <c r="L109" s="307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</row>
    <row r="110" spans="1:28" ht="12" customHeight="1">
      <c r="A110" s="109"/>
      <c r="B110" s="315"/>
      <c r="C110" s="323"/>
      <c r="D110" s="181"/>
      <c r="E110" s="342"/>
      <c r="F110" s="318"/>
      <c r="G110" s="319"/>
      <c r="H110" s="315"/>
      <c r="I110" s="318"/>
      <c r="J110" s="318"/>
      <c r="K110" s="318"/>
      <c r="L110" s="307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</row>
    <row r="111" spans="1:28" ht="12" customHeight="1">
      <c r="A111" s="109"/>
      <c r="B111" s="315"/>
      <c r="C111" s="316"/>
      <c r="D111" s="181"/>
      <c r="E111" s="343"/>
      <c r="F111" s="318"/>
      <c r="G111" s="319"/>
      <c r="H111" s="315"/>
      <c r="I111" s="318"/>
      <c r="J111" s="344"/>
      <c r="K111" s="344"/>
      <c r="L111" s="307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</row>
    <row r="112" spans="1:28" ht="12" customHeight="1">
      <c r="A112" s="109"/>
      <c r="B112" s="315"/>
      <c r="C112" s="316"/>
      <c r="D112" s="181"/>
      <c r="E112" s="326"/>
      <c r="F112" s="318"/>
      <c r="G112" s="319"/>
      <c r="H112" s="315"/>
      <c r="I112" s="318"/>
      <c r="J112" s="344"/>
      <c r="K112" s="344"/>
      <c r="L112" s="307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</row>
    <row r="113" spans="1:28" ht="12" customHeight="1">
      <c r="A113" s="109"/>
      <c r="B113" s="315"/>
      <c r="C113" s="316"/>
      <c r="D113" s="181"/>
      <c r="E113" s="326"/>
      <c r="F113" s="318"/>
      <c r="G113" s="319"/>
      <c r="H113" s="315"/>
      <c r="I113" s="318"/>
      <c r="J113" s="344"/>
      <c r="K113" s="344"/>
      <c r="L113" s="313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</row>
    <row r="114" spans="1:28" ht="12" customHeight="1">
      <c r="A114" s="109"/>
      <c r="B114" s="315"/>
      <c r="C114" s="316"/>
      <c r="D114" s="181"/>
      <c r="E114" s="326"/>
      <c r="F114" s="318"/>
      <c r="G114" s="319"/>
      <c r="H114" s="315"/>
      <c r="I114" s="318"/>
      <c r="J114" s="344"/>
      <c r="K114" s="344"/>
      <c r="L114" s="313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</row>
    <row r="115" spans="1:28" ht="12" customHeight="1">
      <c r="A115" s="109"/>
      <c r="B115" s="315"/>
      <c r="C115" s="316"/>
      <c r="D115" s="181"/>
      <c r="E115" s="326"/>
      <c r="F115" s="318"/>
      <c r="G115" s="319"/>
      <c r="H115" s="315"/>
      <c r="I115" s="318"/>
      <c r="J115" s="344"/>
      <c r="K115" s="344"/>
      <c r="L115" s="313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</row>
    <row r="116" spans="1:28" ht="12" customHeight="1">
      <c r="A116" s="109"/>
      <c r="B116" s="315"/>
      <c r="C116" s="316"/>
      <c r="D116" s="181"/>
      <c r="E116" s="326"/>
      <c r="F116" s="318"/>
      <c r="G116" s="318"/>
      <c r="H116" s="316"/>
      <c r="I116" s="318"/>
      <c r="J116" s="344"/>
      <c r="K116" s="344"/>
      <c r="L116" s="313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</row>
    <row r="117" spans="1:28" ht="12" customHeight="1">
      <c r="A117" s="109"/>
      <c r="B117" s="315"/>
      <c r="C117" s="316"/>
      <c r="D117" s="181"/>
      <c r="E117" s="326"/>
      <c r="F117" s="318"/>
      <c r="G117" s="318"/>
      <c r="H117" s="316"/>
      <c r="I117" s="318"/>
      <c r="J117" s="344"/>
      <c r="K117" s="344"/>
      <c r="L117" s="313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</row>
    <row r="118" spans="1:28" ht="12" customHeight="1">
      <c r="A118" s="109"/>
      <c r="B118" s="315"/>
      <c r="C118" s="316"/>
      <c r="D118" s="181"/>
      <c r="E118" s="326"/>
      <c r="F118" s="318"/>
      <c r="G118" s="318"/>
      <c r="H118" s="316"/>
      <c r="I118" s="318"/>
      <c r="J118" s="344"/>
      <c r="K118" s="344"/>
      <c r="L118" s="313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09"/>
    </row>
    <row r="119" spans="1:28" ht="12" customHeight="1">
      <c r="A119" s="109"/>
      <c r="B119" s="315"/>
      <c r="C119" s="316"/>
      <c r="D119" s="181"/>
      <c r="E119" s="326"/>
      <c r="F119" s="318"/>
      <c r="G119" s="318"/>
      <c r="H119" s="316"/>
      <c r="I119" s="318"/>
      <c r="J119" s="344"/>
      <c r="K119" s="344"/>
      <c r="L119" s="313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  <c r="AA119" s="109"/>
      <c r="AB119" s="109"/>
    </row>
    <row r="120" spans="1:28" ht="12" customHeight="1">
      <c r="A120" s="109"/>
      <c r="B120" s="315"/>
      <c r="C120" s="316"/>
      <c r="D120" s="181"/>
      <c r="E120" s="326"/>
      <c r="F120" s="318"/>
      <c r="G120" s="318"/>
      <c r="H120" s="316"/>
      <c r="I120" s="318"/>
      <c r="J120" s="344"/>
      <c r="K120" s="344"/>
      <c r="L120" s="313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  <c r="AA120" s="109"/>
      <c r="AB120" s="109"/>
    </row>
    <row r="121" spans="1:28" ht="12" customHeight="1">
      <c r="A121" s="109"/>
      <c r="B121" s="315"/>
      <c r="C121" s="316"/>
      <c r="D121" s="181"/>
      <c r="E121" s="326"/>
      <c r="F121" s="318"/>
      <c r="G121" s="318"/>
      <c r="H121" s="316"/>
      <c r="I121" s="318"/>
      <c r="J121" s="344"/>
      <c r="K121" s="344"/>
      <c r="L121" s="313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  <c r="AA121" s="109"/>
      <c r="AB121" s="109"/>
    </row>
    <row r="122" spans="1:28" ht="12" customHeight="1">
      <c r="A122" s="109"/>
      <c r="B122" s="315"/>
      <c r="C122" s="316"/>
      <c r="D122" s="181"/>
      <c r="E122" s="326"/>
      <c r="F122" s="318"/>
      <c r="G122" s="318"/>
      <c r="H122" s="316"/>
      <c r="I122" s="318"/>
      <c r="J122" s="344"/>
      <c r="K122" s="344"/>
      <c r="L122" s="313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</row>
    <row r="123" spans="1:28" ht="12" customHeight="1">
      <c r="A123" s="109"/>
      <c r="B123" s="315"/>
      <c r="C123" s="323"/>
      <c r="D123" s="181"/>
      <c r="E123" s="326"/>
      <c r="F123" s="318"/>
      <c r="G123" s="318"/>
      <c r="H123" s="315"/>
      <c r="I123" s="318"/>
      <c r="J123" s="344"/>
      <c r="K123" s="344"/>
      <c r="L123" s="313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  <c r="AA123" s="109"/>
      <c r="AB123" s="109"/>
    </row>
    <row r="124" spans="1:28" ht="12" customHeight="1">
      <c r="A124" s="109"/>
      <c r="B124" s="315"/>
      <c r="C124" s="323"/>
      <c r="D124" s="181"/>
      <c r="E124" s="326"/>
      <c r="F124" s="318"/>
      <c r="G124" s="318"/>
      <c r="H124" s="315"/>
      <c r="I124" s="318"/>
      <c r="J124" s="344"/>
      <c r="K124" s="344"/>
      <c r="L124" s="313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  <c r="Z124" s="109"/>
      <c r="AA124" s="109"/>
      <c r="AB124" s="109"/>
    </row>
    <row r="125" spans="1:28" ht="12" customHeight="1">
      <c r="A125" s="109"/>
      <c r="B125" s="315"/>
      <c r="C125" s="316"/>
      <c r="D125" s="181"/>
      <c r="E125" s="326"/>
      <c r="F125" s="318"/>
      <c r="G125" s="318"/>
      <c r="H125" s="315"/>
      <c r="I125" s="318"/>
      <c r="J125" s="344"/>
      <c r="K125" s="344"/>
      <c r="L125" s="345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  <c r="Z125" s="109"/>
      <c r="AA125" s="109"/>
      <c r="AB125" s="109"/>
    </row>
    <row r="126" spans="1:28" ht="12" customHeight="1">
      <c r="A126" s="109"/>
      <c r="B126" s="315"/>
      <c r="C126" s="316"/>
      <c r="D126" s="181"/>
      <c r="E126" s="326"/>
      <c r="F126" s="318"/>
      <c r="G126" s="318"/>
      <c r="H126" s="315"/>
      <c r="I126" s="318"/>
      <c r="J126" s="344"/>
      <c r="K126" s="344"/>
      <c r="L126" s="346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  <c r="AA126" s="109"/>
      <c r="AB126" s="109"/>
    </row>
    <row r="127" spans="1:28" ht="12" customHeight="1">
      <c r="A127" s="109"/>
      <c r="B127" s="315"/>
      <c r="C127" s="316"/>
      <c r="D127" s="181"/>
      <c r="E127" s="326"/>
      <c r="F127" s="318"/>
      <c r="G127" s="319"/>
      <c r="H127" s="315"/>
      <c r="I127" s="318"/>
      <c r="J127" s="344"/>
      <c r="K127" s="344"/>
      <c r="L127" s="313"/>
      <c r="M127" s="347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  <c r="AA127" s="109"/>
      <c r="AB127" s="109"/>
    </row>
    <row r="128" spans="1:28" ht="12" customHeight="1">
      <c r="A128" s="109"/>
      <c r="B128" s="315"/>
      <c r="C128" s="316"/>
      <c r="D128" s="181"/>
      <c r="E128" s="326"/>
      <c r="F128" s="318"/>
      <c r="G128" s="303"/>
      <c r="H128" s="315"/>
      <c r="I128" s="318"/>
      <c r="J128" s="344"/>
      <c r="K128" s="344"/>
      <c r="L128" s="313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  <c r="AA128" s="109"/>
      <c r="AB128" s="109"/>
    </row>
    <row r="129" spans="1:28" ht="12" customHeight="1">
      <c r="A129" s="109"/>
      <c r="B129" s="315"/>
      <c r="C129" s="316"/>
      <c r="D129" s="181"/>
      <c r="E129" s="326"/>
      <c r="F129" s="318"/>
      <c r="G129" s="319"/>
      <c r="H129" s="315"/>
      <c r="I129" s="318"/>
      <c r="J129" s="344"/>
      <c r="K129" s="344"/>
      <c r="L129" s="313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  <c r="AA129" s="109"/>
      <c r="AB129" s="109"/>
    </row>
    <row r="130" spans="1:28" ht="12" customHeight="1">
      <c r="A130" s="109"/>
      <c r="B130" s="315"/>
      <c r="C130" s="323"/>
      <c r="D130" s="181"/>
      <c r="E130" s="326"/>
      <c r="F130" s="318"/>
      <c r="G130" s="319"/>
      <c r="H130" s="315"/>
      <c r="I130" s="318"/>
      <c r="J130" s="344"/>
      <c r="K130" s="344"/>
      <c r="L130" s="313"/>
      <c r="M130" s="348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  <c r="Z130" s="109"/>
      <c r="AA130" s="109"/>
      <c r="AB130" s="109"/>
    </row>
    <row r="131" spans="1:28" ht="12" customHeight="1">
      <c r="A131" s="109"/>
      <c r="B131" s="315"/>
      <c r="C131" s="331"/>
      <c r="D131" s="181"/>
      <c r="E131" s="326"/>
      <c r="F131" s="318"/>
      <c r="G131" s="319"/>
      <c r="H131" s="316"/>
      <c r="I131" s="318"/>
      <c r="J131" s="344"/>
      <c r="K131" s="344"/>
      <c r="L131" s="313"/>
      <c r="M131" s="348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  <c r="Z131" s="109"/>
      <c r="AA131" s="109"/>
      <c r="AB131" s="109"/>
    </row>
    <row r="132" spans="1:28" ht="12" customHeight="1">
      <c r="A132" s="109"/>
      <c r="B132" s="315"/>
      <c r="C132" s="316"/>
      <c r="D132" s="181"/>
      <c r="E132" s="326"/>
      <c r="F132" s="318"/>
      <c r="G132" s="319"/>
      <c r="H132" s="315"/>
      <c r="I132" s="318"/>
      <c r="J132" s="344"/>
      <c r="K132" s="344"/>
      <c r="L132" s="313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109"/>
      <c r="AB132" s="109"/>
    </row>
    <row r="133" spans="1:28" ht="12" customHeight="1">
      <c r="A133" s="109"/>
      <c r="B133" s="315"/>
      <c r="C133" s="316"/>
      <c r="D133" s="181"/>
      <c r="E133" s="326"/>
      <c r="F133" s="318"/>
      <c r="G133" s="319"/>
      <c r="H133" s="315"/>
      <c r="I133" s="318"/>
      <c r="J133" s="344"/>
      <c r="K133" s="344"/>
      <c r="L133" s="313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  <c r="AA133" s="109"/>
      <c r="AB133" s="109"/>
    </row>
    <row r="134" spans="1:28" ht="12" customHeight="1">
      <c r="A134" s="109"/>
      <c r="B134" s="315"/>
      <c r="C134" s="316"/>
      <c r="D134" s="181"/>
      <c r="E134" s="326"/>
      <c r="F134" s="318"/>
      <c r="G134" s="319"/>
      <c r="H134" s="315"/>
      <c r="I134" s="318"/>
      <c r="J134" s="344"/>
      <c r="K134" s="344"/>
      <c r="L134" s="313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  <c r="Z134" s="109"/>
      <c r="AA134" s="109"/>
      <c r="AB134" s="109"/>
    </row>
    <row r="135" spans="1:28" ht="12" customHeight="1">
      <c r="A135" s="109"/>
      <c r="B135" s="315"/>
      <c r="C135" s="316"/>
      <c r="D135" s="181"/>
      <c r="E135" s="326"/>
      <c r="F135" s="318"/>
      <c r="G135" s="319"/>
      <c r="H135" s="315"/>
      <c r="I135" s="318"/>
      <c r="J135" s="344"/>
      <c r="K135" s="344"/>
      <c r="L135" s="313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  <c r="Z135" s="109"/>
      <c r="AA135" s="109"/>
      <c r="AB135" s="109"/>
    </row>
    <row r="136" spans="1:28" ht="12" customHeight="1">
      <c r="A136" s="109"/>
      <c r="B136" s="315"/>
      <c r="C136" s="316"/>
      <c r="D136" s="181"/>
      <c r="E136" s="326"/>
      <c r="F136" s="318"/>
      <c r="G136" s="319"/>
      <c r="H136" s="316"/>
      <c r="I136" s="318"/>
      <c r="J136" s="344"/>
      <c r="K136" s="344"/>
      <c r="L136" s="313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  <c r="Z136" s="109"/>
      <c r="AA136" s="109"/>
      <c r="AB136" s="109"/>
    </row>
    <row r="137" spans="1:28" ht="12" customHeight="1">
      <c r="A137" s="109"/>
      <c r="B137" s="315"/>
      <c r="C137" s="316"/>
      <c r="D137" s="181"/>
      <c r="E137" s="326"/>
      <c r="F137" s="318"/>
      <c r="G137" s="319"/>
      <c r="H137" s="316"/>
      <c r="I137" s="318"/>
      <c r="J137" s="344"/>
      <c r="K137" s="344"/>
      <c r="L137" s="313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  <c r="Z137" s="109"/>
      <c r="AA137" s="109"/>
      <c r="AB137" s="109"/>
    </row>
    <row r="138" spans="1:28" ht="12" customHeight="1">
      <c r="A138" s="109"/>
      <c r="B138" s="315"/>
      <c r="C138" s="316"/>
      <c r="D138" s="181"/>
      <c r="E138" s="326"/>
      <c r="F138" s="318"/>
      <c r="G138" s="319"/>
      <c r="H138" s="316"/>
      <c r="I138" s="318"/>
      <c r="J138" s="344"/>
      <c r="K138" s="344"/>
      <c r="L138" s="313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  <c r="Z138" s="109"/>
      <c r="AA138" s="109"/>
      <c r="AB138" s="109"/>
    </row>
    <row r="139" spans="1:28" ht="12" customHeight="1">
      <c r="A139" s="109"/>
      <c r="B139" s="315"/>
      <c r="C139" s="323"/>
      <c r="D139" s="181"/>
      <c r="E139" s="326"/>
      <c r="F139" s="318"/>
      <c r="G139" s="319"/>
      <c r="H139" s="316"/>
      <c r="I139" s="318"/>
      <c r="J139" s="344"/>
      <c r="K139" s="344"/>
      <c r="L139" s="313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  <c r="AB139" s="109"/>
    </row>
    <row r="140" spans="1:28" ht="12" customHeight="1">
      <c r="A140" s="109"/>
      <c r="B140" s="315"/>
      <c r="C140" s="323"/>
      <c r="D140" s="181"/>
      <c r="E140" s="326"/>
      <c r="F140" s="318"/>
      <c r="G140" s="319"/>
      <c r="H140" s="315"/>
      <c r="I140" s="318"/>
      <c r="J140" s="344"/>
      <c r="K140" s="344"/>
      <c r="L140" s="313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  <c r="Z140" s="109"/>
      <c r="AA140" s="109"/>
      <c r="AB140" s="109"/>
    </row>
    <row r="141" spans="1:28" ht="12" customHeight="1">
      <c r="A141" s="109"/>
      <c r="B141" s="315"/>
      <c r="C141" s="316"/>
      <c r="D141" s="181"/>
      <c r="E141" s="326"/>
      <c r="F141" s="318"/>
      <c r="G141" s="319"/>
      <c r="H141" s="316"/>
      <c r="I141" s="318"/>
      <c r="J141" s="344"/>
      <c r="K141" s="344"/>
      <c r="L141" s="313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  <c r="Z141" s="109"/>
      <c r="AA141" s="109"/>
      <c r="AB141" s="109"/>
    </row>
    <row r="142" spans="1:28" ht="12" customHeight="1">
      <c r="A142" s="109"/>
      <c r="B142" s="315"/>
      <c r="C142" s="316"/>
      <c r="D142" s="181"/>
      <c r="E142" s="326"/>
      <c r="F142" s="318"/>
      <c r="G142" s="319"/>
      <c r="H142" s="315"/>
      <c r="I142" s="318"/>
      <c r="J142" s="344"/>
      <c r="K142" s="344"/>
      <c r="L142" s="313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  <c r="Z142" s="109"/>
      <c r="AA142" s="109"/>
      <c r="AB142" s="109"/>
    </row>
    <row r="143" spans="1:28" ht="12" customHeight="1">
      <c r="A143" s="109"/>
      <c r="B143" s="315"/>
      <c r="C143" s="316"/>
      <c r="D143" s="181"/>
      <c r="E143" s="326"/>
      <c r="F143" s="318"/>
      <c r="G143" s="318"/>
      <c r="H143" s="315"/>
      <c r="I143" s="318"/>
      <c r="J143" s="344"/>
      <c r="K143" s="344"/>
      <c r="L143" s="313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  <c r="Z143" s="109"/>
      <c r="AA143" s="109"/>
      <c r="AB143" s="109"/>
    </row>
    <row r="144" spans="1:28" ht="12" customHeight="1">
      <c r="A144" s="109"/>
      <c r="B144" s="315"/>
      <c r="C144" s="316"/>
      <c r="D144" s="181"/>
      <c r="E144" s="326"/>
      <c r="F144" s="318"/>
      <c r="G144" s="318"/>
      <c r="H144" s="315"/>
      <c r="I144" s="318"/>
      <c r="J144" s="344"/>
      <c r="K144" s="344"/>
      <c r="L144" s="313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  <c r="AA144" s="109"/>
      <c r="AB144" s="109"/>
    </row>
    <row r="145" spans="1:28" ht="12" customHeight="1">
      <c r="A145" s="109"/>
      <c r="B145" s="315"/>
      <c r="C145" s="316"/>
      <c r="D145" s="181"/>
      <c r="E145" s="326"/>
      <c r="F145" s="318"/>
      <c r="G145" s="318"/>
      <c r="H145" s="315"/>
      <c r="I145" s="318"/>
      <c r="J145" s="344"/>
      <c r="K145" s="344"/>
      <c r="L145" s="313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  <c r="AA145" s="109"/>
      <c r="AB145" s="109"/>
    </row>
    <row r="146" spans="1:28" ht="12" customHeight="1">
      <c r="A146" s="109"/>
      <c r="B146" s="315"/>
      <c r="C146" s="323"/>
      <c r="D146" s="181"/>
      <c r="E146" s="326"/>
      <c r="F146" s="318"/>
      <c r="G146" s="337"/>
      <c r="H146" s="315"/>
      <c r="I146" s="318"/>
      <c r="J146" s="344"/>
      <c r="K146" s="344"/>
      <c r="L146" s="313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  <c r="AA146" s="109"/>
      <c r="AB146" s="109"/>
    </row>
    <row r="147" spans="1:28" ht="12" customHeight="1">
      <c r="A147" s="109"/>
      <c r="B147" s="315"/>
      <c r="C147" s="331"/>
      <c r="D147" s="181"/>
      <c r="E147" s="326"/>
      <c r="F147" s="318"/>
      <c r="G147" s="318"/>
      <c r="H147" s="315"/>
      <c r="I147" s="318"/>
      <c r="J147" s="344"/>
      <c r="K147" s="344"/>
      <c r="L147" s="313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  <c r="Z147" s="109"/>
      <c r="AA147" s="109"/>
      <c r="AB147" s="109"/>
    </row>
    <row r="148" spans="1:28" ht="12" customHeight="1">
      <c r="A148" s="109"/>
      <c r="B148" s="346"/>
      <c r="C148" s="346"/>
      <c r="D148" s="346"/>
      <c r="E148" s="346"/>
      <c r="F148" s="346"/>
      <c r="G148" s="346"/>
      <c r="H148" s="346"/>
      <c r="I148" s="346"/>
      <c r="J148" s="346"/>
      <c r="K148" s="346"/>
      <c r="L148" s="346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</row>
    <row r="149" spans="1:28" ht="12" customHeight="1">
      <c r="A149" s="109"/>
      <c r="B149" s="346"/>
      <c r="C149" s="346"/>
      <c r="D149" s="346"/>
      <c r="E149" s="346"/>
      <c r="F149" s="346"/>
      <c r="G149" s="346"/>
      <c r="H149" s="346"/>
      <c r="I149" s="346"/>
      <c r="J149" s="346"/>
      <c r="K149" s="346"/>
      <c r="L149" s="346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09"/>
      <c r="AB149" s="109"/>
    </row>
    <row r="150" spans="1:28" ht="12" customHeight="1">
      <c r="A150" s="109"/>
      <c r="B150" s="346"/>
      <c r="C150" s="346"/>
      <c r="D150" s="346"/>
      <c r="E150" s="346"/>
      <c r="F150" s="346"/>
      <c r="G150" s="346"/>
      <c r="H150" s="346"/>
      <c r="I150" s="346"/>
      <c r="J150" s="346"/>
      <c r="K150" s="346"/>
      <c r="L150" s="346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</row>
    <row r="151" spans="1:28" ht="12" customHeight="1">
      <c r="A151" s="109"/>
      <c r="B151" s="346"/>
      <c r="C151" s="346"/>
      <c r="D151" s="346"/>
      <c r="E151" s="346"/>
      <c r="F151" s="346"/>
      <c r="G151" s="346"/>
      <c r="H151" s="346"/>
      <c r="I151" s="346"/>
      <c r="J151" s="346"/>
      <c r="K151" s="346"/>
      <c r="L151" s="346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</row>
    <row r="152" spans="1:28" ht="12" customHeight="1">
      <c r="A152" s="109"/>
      <c r="B152" s="346"/>
      <c r="C152" s="346"/>
      <c r="D152" s="346"/>
      <c r="E152" s="346"/>
      <c r="F152" s="346"/>
      <c r="G152" s="346"/>
      <c r="H152" s="346"/>
      <c r="I152" s="346"/>
      <c r="J152" s="346"/>
      <c r="K152" s="346"/>
      <c r="L152" s="346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  <c r="Z152" s="109"/>
      <c r="AA152" s="109"/>
      <c r="AB152" s="109"/>
    </row>
    <row r="153" spans="1:28" ht="12" customHeight="1">
      <c r="A153" s="109"/>
      <c r="B153" s="346"/>
      <c r="C153" s="346"/>
      <c r="D153" s="346"/>
      <c r="E153" s="346"/>
      <c r="F153" s="346"/>
      <c r="G153" s="346"/>
      <c r="H153" s="346"/>
      <c r="I153" s="346"/>
      <c r="J153" s="346"/>
      <c r="K153" s="346"/>
      <c r="L153" s="346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  <c r="Z153" s="109"/>
      <c r="AA153" s="109"/>
      <c r="AB153" s="109"/>
    </row>
    <row r="154" spans="1:28" ht="12" customHeight="1">
      <c r="A154" s="109"/>
      <c r="B154" s="346"/>
      <c r="C154" s="346"/>
      <c r="D154" s="346"/>
      <c r="E154" s="346"/>
      <c r="F154" s="346"/>
      <c r="G154" s="346"/>
      <c r="H154" s="346"/>
      <c r="I154" s="346"/>
      <c r="J154" s="346"/>
      <c r="K154" s="346"/>
      <c r="L154" s="346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  <c r="Z154" s="109"/>
      <c r="AA154" s="109"/>
      <c r="AB154" s="109"/>
    </row>
    <row r="155" spans="1:28" ht="12" customHeight="1">
      <c r="A155" s="109"/>
      <c r="B155" s="346"/>
      <c r="C155" s="346"/>
      <c r="D155" s="346"/>
      <c r="E155" s="346"/>
      <c r="F155" s="346"/>
      <c r="G155" s="346"/>
      <c r="H155" s="346"/>
      <c r="I155" s="346"/>
      <c r="J155" s="346"/>
      <c r="K155" s="346"/>
      <c r="L155" s="346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  <c r="AA155" s="109"/>
      <c r="AB155" s="109"/>
    </row>
    <row r="156" spans="1:28" ht="12" customHeight="1">
      <c r="A156" s="109"/>
      <c r="B156" s="346"/>
      <c r="C156" s="346"/>
      <c r="D156" s="346"/>
      <c r="E156" s="346"/>
      <c r="F156" s="346"/>
      <c r="G156" s="346"/>
      <c r="H156" s="346"/>
      <c r="I156" s="346"/>
      <c r="J156" s="346"/>
      <c r="K156" s="346"/>
      <c r="L156" s="346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  <c r="AA156" s="109"/>
      <c r="AB156" s="109"/>
    </row>
    <row r="157" spans="1:28" ht="12" customHeight="1">
      <c r="A157" s="109"/>
      <c r="B157" s="346"/>
      <c r="C157" s="346"/>
      <c r="D157" s="346"/>
      <c r="E157" s="346"/>
      <c r="F157" s="346"/>
      <c r="G157" s="346"/>
      <c r="H157" s="346"/>
      <c r="I157" s="346"/>
      <c r="J157" s="346"/>
      <c r="K157" s="346"/>
      <c r="L157" s="346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  <c r="AA157" s="109"/>
      <c r="AB157" s="109"/>
    </row>
    <row r="158" spans="1:28" ht="12" customHeight="1">
      <c r="A158" s="109"/>
      <c r="B158" s="346"/>
      <c r="C158" s="346"/>
      <c r="D158" s="346"/>
      <c r="E158" s="346"/>
      <c r="F158" s="346"/>
      <c r="G158" s="346"/>
      <c r="H158" s="346"/>
      <c r="I158" s="346"/>
      <c r="J158" s="346"/>
      <c r="K158" s="346"/>
      <c r="L158" s="346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  <c r="AA158" s="109"/>
      <c r="AB158" s="109"/>
    </row>
    <row r="159" spans="1:28" ht="12" customHeight="1">
      <c r="A159" s="109"/>
      <c r="B159" s="346"/>
      <c r="C159" s="346"/>
      <c r="D159" s="346"/>
      <c r="E159" s="346"/>
      <c r="F159" s="346"/>
      <c r="G159" s="346"/>
      <c r="H159" s="346"/>
      <c r="I159" s="346"/>
      <c r="J159" s="346"/>
      <c r="K159" s="346"/>
      <c r="L159" s="346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  <c r="Z159" s="109"/>
      <c r="AA159" s="109"/>
      <c r="AB159" s="109"/>
    </row>
    <row r="160" spans="1:28" ht="12" customHeight="1">
      <c r="A160" s="109"/>
      <c r="B160" s="346"/>
      <c r="C160" s="346"/>
      <c r="D160" s="346"/>
      <c r="E160" s="346"/>
      <c r="F160" s="346"/>
      <c r="G160" s="346"/>
      <c r="H160" s="346"/>
      <c r="I160" s="346"/>
      <c r="J160" s="346"/>
      <c r="K160" s="346"/>
      <c r="L160" s="346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  <c r="Z160" s="109"/>
      <c r="AA160" s="109"/>
      <c r="AB160" s="109"/>
    </row>
    <row r="161" spans="1:28" ht="12" customHeight="1">
      <c r="A161" s="109"/>
      <c r="B161" s="346"/>
      <c r="C161" s="346"/>
      <c r="D161" s="346"/>
      <c r="E161" s="346"/>
      <c r="F161" s="346"/>
      <c r="G161" s="346"/>
      <c r="H161" s="346"/>
      <c r="I161" s="346"/>
      <c r="J161" s="346"/>
      <c r="K161" s="346"/>
      <c r="L161" s="346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  <c r="AA161" s="109"/>
      <c r="AB161" s="109"/>
    </row>
    <row r="162" spans="1:28" ht="12" customHeight="1">
      <c r="A162" s="109"/>
      <c r="B162" s="346"/>
      <c r="C162" s="346"/>
      <c r="D162" s="346"/>
      <c r="E162" s="346"/>
      <c r="F162" s="346"/>
      <c r="G162" s="346"/>
      <c r="H162" s="346"/>
      <c r="I162" s="346"/>
      <c r="J162" s="346"/>
      <c r="K162" s="346"/>
      <c r="L162" s="346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  <c r="AA162" s="109"/>
      <c r="AB162" s="109"/>
    </row>
    <row r="163" spans="1:28" ht="12" customHeight="1">
      <c r="A163" s="109"/>
      <c r="B163" s="346"/>
      <c r="C163" s="346"/>
      <c r="D163" s="346"/>
      <c r="E163" s="346"/>
      <c r="F163" s="346"/>
      <c r="G163" s="346"/>
      <c r="H163" s="346"/>
      <c r="I163" s="346"/>
      <c r="J163" s="346"/>
      <c r="K163" s="346"/>
      <c r="L163" s="346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  <c r="AA163" s="109"/>
      <c r="AB163" s="109"/>
    </row>
    <row r="164" spans="1:28" ht="12" customHeight="1">
      <c r="A164" s="109"/>
      <c r="B164" s="346"/>
      <c r="C164" s="346"/>
      <c r="D164" s="346"/>
      <c r="E164" s="346"/>
      <c r="F164" s="346"/>
      <c r="G164" s="346"/>
      <c r="H164" s="346"/>
      <c r="I164" s="346"/>
      <c r="J164" s="346"/>
      <c r="K164" s="346"/>
      <c r="L164" s="346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  <c r="AA164" s="109"/>
      <c r="AB164" s="109"/>
    </row>
    <row r="165" spans="1:28" ht="12" customHeight="1">
      <c r="A165" s="109"/>
      <c r="B165" s="346"/>
      <c r="C165" s="346"/>
      <c r="D165" s="346"/>
      <c r="E165" s="346"/>
      <c r="F165" s="346"/>
      <c r="G165" s="346"/>
      <c r="H165" s="346"/>
      <c r="I165" s="346"/>
      <c r="J165" s="346"/>
      <c r="K165" s="346"/>
      <c r="L165" s="346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  <c r="Z165" s="109"/>
      <c r="AA165" s="109"/>
      <c r="AB165" s="109"/>
    </row>
    <row r="166" spans="1:28" ht="12" customHeight="1">
      <c r="A166" s="109"/>
      <c r="B166" s="109"/>
      <c r="C166" s="109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  <c r="Z166" s="109"/>
      <c r="AA166" s="109"/>
      <c r="AB166" s="109"/>
    </row>
    <row r="167" spans="1:28" ht="12" customHeight="1">
      <c r="A167" s="109"/>
      <c r="B167" s="109"/>
      <c r="C167" s="109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  <c r="Z167" s="109"/>
      <c r="AA167" s="109"/>
      <c r="AB167" s="109"/>
    </row>
    <row r="168" spans="1:28" ht="12" customHeight="1">
      <c r="A168" s="109"/>
      <c r="B168" s="109"/>
      <c r="C168" s="109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  <c r="Z168" s="109"/>
      <c r="AA168" s="109"/>
      <c r="AB168" s="109"/>
    </row>
    <row r="169" spans="1:28" ht="12" customHeight="1">
      <c r="A169" s="109"/>
      <c r="B169" s="10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  <c r="Z169" s="109"/>
      <c r="AA169" s="109"/>
      <c r="AB169" s="109"/>
    </row>
    <row r="170" spans="1:28" ht="12" customHeight="1">
      <c r="A170" s="109"/>
      <c r="B170" s="109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  <c r="Z170" s="109"/>
      <c r="AA170" s="109"/>
      <c r="AB170" s="109"/>
    </row>
    <row r="171" spans="1:28" ht="12" customHeight="1">
      <c r="A171" s="109"/>
      <c r="B171" s="10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  <c r="AA171" s="109"/>
      <c r="AB171" s="109"/>
    </row>
    <row r="172" spans="1:28" ht="12" customHeight="1">
      <c r="A172" s="109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  <c r="AA172" s="109"/>
      <c r="AB172" s="109"/>
    </row>
    <row r="173" spans="1:28" ht="12" customHeight="1">
      <c r="A173" s="109"/>
      <c r="B173" s="109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9"/>
      <c r="AA173" s="109"/>
      <c r="AB173" s="109"/>
    </row>
    <row r="174" spans="1:28" ht="12" customHeight="1">
      <c r="A174" s="109"/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  <c r="AA174" s="109"/>
      <c r="AB174" s="109"/>
    </row>
    <row r="175" spans="1:28" ht="12" customHeight="1">
      <c r="A175" s="109"/>
      <c r="B175" s="109"/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</row>
    <row r="176" spans="1:28" ht="12" customHeight="1">
      <c r="A176" s="109"/>
      <c r="B176" s="109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  <c r="AA176" s="109"/>
      <c r="AB176" s="109"/>
    </row>
    <row r="177" spans="1:28" ht="12" customHeight="1">
      <c r="A177" s="109"/>
      <c r="B177" s="109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  <c r="Z177" s="109"/>
      <c r="AA177" s="109"/>
      <c r="AB177" s="109"/>
    </row>
    <row r="178" spans="1:28" ht="12" customHeight="1">
      <c r="A178" s="109"/>
      <c r="B178" s="109"/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  <c r="Z178" s="109"/>
      <c r="AA178" s="109"/>
      <c r="AB178" s="109"/>
    </row>
    <row r="179" spans="1:28" ht="12" customHeight="1">
      <c r="A179" s="109"/>
      <c r="B179" s="109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9"/>
      <c r="AA179" s="109"/>
      <c r="AB179" s="109"/>
    </row>
    <row r="180" spans="1:28" ht="12" customHeight="1">
      <c r="A180" s="109"/>
      <c r="B180" s="109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  <c r="Z180" s="109"/>
      <c r="AA180" s="109"/>
      <c r="AB180" s="109"/>
    </row>
    <row r="181" spans="1:28" ht="12" customHeight="1">
      <c r="A181" s="109"/>
      <c r="B181" s="109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  <c r="Z181" s="109"/>
      <c r="AA181" s="109"/>
      <c r="AB181" s="109"/>
    </row>
    <row r="182" spans="1:28" ht="12" customHeight="1">
      <c r="A182" s="109"/>
      <c r="B182" s="109"/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  <c r="AA182" s="109"/>
      <c r="AB182" s="109"/>
    </row>
    <row r="183" spans="1:28" ht="12" customHeight="1">
      <c r="A183" s="109"/>
      <c r="B183" s="109"/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  <c r="AA183" s="109"/>
      <c r="AB183" s="109"/>
    </row>
    <row r="184" spans="1:28" ht="12" customHeight="1">
      <c r="A184" s="109"/>
      <c r="B184" s="109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  <c r="AA184" s="109"/>
      <c r="AB184" s="109"/>
    </row>
    <row r="185" spans="1:28" ht="12" customHeight="1">
      <c r="A185" s="109"/>
      <c r="B185" s="109"/>
      <c r="C185" s="109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  <c r="AA185" s="109"/>
      <c r="AB185" s="109"/>
    </row>
    <row r="186" spans="1:28" ht="12" customHeight="1">
      <c r="A186" s="109"/>
      <c r="B186" s="109"/>
      <c r="C186" s="109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  <c r="AA186" s="109"/>
      <c r="AB186" s="109"/>
    </row>
    <row r="187" spans="1:28" ht="12" customHeight="1">
      <c r="A187" s="109"/>
      <c r="B187" s="109"/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  <c r="AA187" s="109"/>
      <c r="AB187" s="109"/>
    </row>
    <row r="188" spans="1:28" ht="12" customHeight="1">
      <c r="A188" s="109"/>
      <c r="B188" s="109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09"/>
      <c r="AA188" s="109"/>
      <c r="AB188" s="109"/>
    </row>
    <row r="189" spans="1:28" ht="12" customHeight="1">
      <c r="A189" s="109"/>
      <c r="B189" s="109"/>
      <c r="C189" s="109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  <c r="Z189" s="109"/>
      <c r="AA189" s="109"/>
      <c r="AB189" s="109"/>
    </row>
    <row r="190" spans="1:28" ht="12" customHeight="1">
      <c r="A190" s="109"/>
      <c r="B190" s="109"/>
      <c r="C190" s="109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  <c r="Z190" s="109"/>
      <c r="AA190" s="109"/>
      <c r="AB190" s="109"/>
    </row>
    <row r="191" spans="1:28" ht="12" customHeight="1">
      <c r="A191" s="109"/>
      <c r="B191" s="109"/>
      <c r="C191" s="109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  <c r="Z191" s="109"/>
      <c r="AA191" s="109"/>
      <c r="AB191" s="109"/>
    </row>
    <row r="192" spans="1:28" ht="12" customHeight="1">
      <c r="A192" s="109"/>
      <c r="B192" s="109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  <c r="Z192" s="109"/>
      <c r="AA192" s="109"/>
      <c r="AB192" s="109"/>
    </row>
    <row r="193" spans="1:28" ht="12" customHeight="1">
      <c r="A193" s="109"/>
      <c r="B193" s="109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  <c r="AA193" s="109"/>
      <c r="AB193" s="109"/>
    </row>
    <row r="194" spans="1:28" ht="12" customHeight="1">
      <c r="A194" s="109"/>
      <c r="B194" s="109"/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  <c r="AA194" s="109"/>
      <c r="AB194" s="109"/>
    </row>
    <row r="195" spans="1:28" ht="12" customHeight="1">
      <c r="A195" s="109"/>
      <c r="B195" s="109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  <c r="AA195" s="109"/>
      <c r="AB195" s="109"/>
    </row>
    <row r="196" spans="1:28" ht="12" customHeight="1">
      <c r="A196" s="109"/>
      <c r="B196" s="109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  <c r="AA196" s="109"/>
      <c r="AB196" s="109"/>
    </row>
    <row r="197" spans="1:28" ht="12" customHeight="1">
      <c r="A197" s="109"/>
      <c r="B197" s="109"/>
      <c r="C197" s="109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  <c r="Z197" s="109"/>
      <c r="AA197" s="109"/>
      <c r="AB197" s="109"/>
    </row>
    <row r="198" spans="1:28" ht="12" customHeight="1">
      <c r="A198" s="109"/>
      <c r="B198" s="109"/>
      <c r="C198" s="109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  <c r="Z198" s="109"/>
      <c r="AA198" s="109"/>
      <c r="AB198" s="109"/>
    </row>
    <row r="199" spans="1:28" ht="12" customHeight="1">
      <c r="A199" s="109"/>
      <c r="B199" s="109"/>
      <c r="C199" s="109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  <c r="Z199" s="109"/>
      <c r="AA199" s="109"/>
      <c r="AB199" s="109"/>
    </row>
    <row r="200" spans="1:28" ht="12" customHeight="1">
      <c r="A200" s="109"/>
      <c r="B200" s="109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  <c r="Z200" s="109"/>
      <c r="AA200" s="109"/>
      <c r="AB200" s="109"/>
    </row>
    <row r="201" spans="1:28" ht="12" customHeight="1">
      <c r="A201" s="109"/>
      <c r="B201" s="109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  <c r="Z201" s="109"/>
      <c r="AA201" s="109"/>
      <c r="AB201" s="109"/>
    </row>
    <row r="202" spans="1:28" ht="12" customHeight="1">
      <c r="A202" s="109"/>
      <c r="B202" s="109"/>
      <c r="C202" s="109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  <c r="Z202" s="109"/>
      <c r="AA202" s="109"/>
      <c r="AB202" s="109"/>
    </row>
    <row r="203" spans="1:28" ht="12" customHeight="1">
      <c r="A203" s="109"/>
      <c r="B203" s="109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  <c r="Z203" s="109"/>
      <c r="AA203" s="109"/>
      <c r="AB203" s="109"/>
    </row>
    <row r="204" spans="1:28" ht="12" customHeight="1">
      <c r="A204" s="109"/>
      <c r="B204" s="109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  <c r="Z204" s="109"/>
      <c r="AA204" s="109"/>
      <c r="AB204" s="109"/>
    </row>
    <row r="205" spans="1:28" ht="12" customHeight="1">
      <c r="A205" s="109"/>
      <c r="B205" s="109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  <c r="Z205" s="109"/>
      <c r="AA205" s="109"/>
      <c r="AB205" s="109"/>
    </row>
    <row r="206" spans="1:28" ht="12" customHeight="1">
      <c r="A206" s="109"/>
      <c r="B206" s="109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  <c r="Z206" s="109"/>
      <c r="AA206" s="109"/>
      <c r="AB206" s="109"/>
    </row>
    <row r="207" spans="1:28" ht="12" customHeight="1">
      <c r="A207" s="109"/>
      <c r="B207" s="109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  <c r="Z207" s="109"/>
      <c r="AA207" s="109"/>
      <c r="AB207" s="109"/>
    </row>
    <row r="208" spans="1:28" ht="12" customHeight="1">
      <c r="A208" s="109"/>
      <c r="B208" s="109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  <c r="Z208" s="109"/>
      <c r="AA208" s="109"/>
      <c r="AB208" s="109"/>
    </row>
    <row r="209" spans="1:28" ht="12" customHeight="1">
      <c r="A209" s="109"/>
      <c r="B209" s="109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  <c r="Z209" s="109"/>
      <c r="AA209" s="109"/>
      <c r="AB209" s="109"/>
    </row>
    <row r="210" spans="1:28" ht="12" customHeight="1">
      <c r="A210" s="109"/>
      <c r="B210" s="109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  <c r="Z210" s="109"/>
      <c r="AA210" s="109"/>
      <c r="AB210" s="109"/>
    </row>
    <row r="211" spans="1:28" ht="12" customHeight="1">
      <c r="A211" s="109"/>
      <c r="B211" s="109"/>
      <c r="C211" s="109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  <c r="Z211" s="109"/>
      <c r="AA211" s="109"/>
      <c r="AB211" s="109"/>
    </row>
    <row r="212" spans="1:28" ht="12" customHeight="1">
      <c r="A212" s="109"/>
      <c r="B212" s="109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  <c r="Z212" s="109"/>
      <c r="AA212" s="109"/>
      <c r="AB212" s="109"/>
    </row>
    <row r="213" spans="1:28" ht="12" customHeight="1">
      <c r="A213" s="109"/>
      <c r="B213" s="109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  <c r="Z213" s="109"/>
      <c r="AA213" s="109"/>
      <c r="AB213" s="109"/>
    </row>
    <row r="214" spans="1:28" ht="12" customHeight="1">
      <c r="A214" s="109"/>
      <c r="B214" s="109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  <c r="Z214" s="109"/>
      <c r="AA214" s="109"/>
      <c r="AB214" s="109"/>
    </row>
    <row r="215" spans="1:28" ht="12" customHeight="1">
      <c r="A215" s="109"/>
      <c r="B215" s="109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  <c r="Z215" s="109"/>
      <c r="AA215" s="109"/>
      <c r="AB215" s="109"/>
    </row>
    <row r="216" spans="1:28" ht="12" customHeight="1">
      <c r="A216" s="109"/>
      <c r="B216" s="109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  <c r="AB216" s="109"/>
    </row>
    <row r="217" spans="1:28" ht="12" customHeight="1">
      <c r="A217" s="109"/>
      <c r="B217" s="109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</row>
    <row r="218" spans="1:28" ht="12" customHeight="1">
      <c r="A218" s="109"/>
      <c r="B218" s="109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</row>
    <row r="219" spans="1:28" ht="12" customHeight="1">
      <c r="A219" s="109"/>
      <c r="B219" s="109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</row>
    <row r="220" spans="1:28" ht="12" customHeight="1">
      <c r="A220" s="109"/>
      <c r="B220" s="109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  <c r="Z220" s="109"/>
      <c r="AA220" s="109"/>
      <c r="AB220" s="109"/>
    </row>
    <row r="221" spans="1:28" ht="12" customHeight="1">
      <c r="A221" s="109"/>
      <c r="B221" s="109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  <c r="Z221" s="109"/>
      <c r="AA221" s="109"/>
      <c r="AB221" s="109"/>
    </row>
    <row r="222" spans="1:28" ht="12" customHeight="1">
      <c r="A222" s="109"/>
      <c r="B222" s="109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  <c r="Z222" s="109"/>
      <c r="AA222" s="109"/>
      <c r="AB222" s="109"/>
    </row>
    <row r="223" spans="1:28" ht="12" customHeight="1">
      <c r="A223" s="109"/>
      <c r="B223" s="109"/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  <c r="Z223" s="109"/>
      <c r="AA223" s="109"/>
      <c r="AB223" s="109"/>
    </row>
    <row r="224" spans="1:28" ht="12" customHeight="1">
      <c r="A224" s="109"/>
      <c r="B224" s="109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  <c r="Z224" s="109"/>
      <c r="AA224" s="109"/>
      <c r="AB224" s="109"/>
    </row>
    <row r="225" spans="1:28" ht="12" customHeight="1">
      <c r="A225" s="109"/>
      <c r="B225" s="109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  <c r="Z225" s="109"/>
      <c r="AA225" s="109"/>
      <c r="AB225" s="109"/>
    </row>
    <row r="226" spans="1:28" ht="12" customHeight="1">
      <c r="A226" s="109"/>
      <c r="B226" s="109"/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</row>
    <row r="227" spans="1:28" ht="12" customHeight="1">
      <c r="A227" s="109"/>
      <c r="B227" s="109"/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  <c r="AA227" s="109"/>
      <c r="AB227" s="109"/>
    </row>
    <row r="228" spans="1:28" ht="12" customHeight="1">
      <c r="A228" s="109"/>
      <c r="B228" s="109"/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  <c r="Z228" s="109"/>
      <c r="AA228" s="109"/>
      <c r="AB228" s="109"/>
    </row>
    <row r="229" spans="1:28" ht="12" customHeight="1">
      <c r="A229" s="109"/>
      <c r="B229" s="109"/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  <c r="AA229" s="109"/>
      <c r="AB229" s="109"/>
    </row>
    <row r="230" spans="1:28" ht="12" customHeight="1">
      <c r="A230" s="109"/>
      <c r="B230" s="109"/>
      <c r="C230" s="109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  <c r="Z230" s="109"/>
      <c r="AA230" s="109"/>
      <c r="AB230" s="109"/>
    </row>
    <row r="231" spans="1:28" ht="12" customHeight="1">
      <c r="A231" s="109"/>
      <c r="B231" s="109"/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  <c r="Z231" s="109"/>
      <c r="AA231" s="109"/>
      <c r="AB231" s="109"/>
    </row>
    <row r="232" spans="1:28" ht="12" customHeight="1">
      <c r="A232" s="109"/>
      <c r="B232" s="109"/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  <c r="Z232" s="109"/>
      <c r="AA232" s="109"/>
      <c r="AB232" s="109"/>
    </row>
    <row r="233" spans="1:28" ht="12" customHeight="1">
      <c r="A233" s="109"/>
      <c r="B233" s="109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  <c r="Z233" s="109"/>
      <c r="AA233" s="109"/>
      <c r="AB233" s="109"/>
    </row>
    <row r="234" spans="1:28" ht="12" customHeight="1">
      <c r="A234" s="109"/>
      <c r="B234" s="109"/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  <c r="Z234" s="109"/>
      <c r="AA234" s="109"/>
      <c r="AB234" s="109"/>
    </row>
    <row r="235" spans="1:28" ht="12" customHeight="1">
      <c r="A235" s="109"/>
      <c r="B235" s="109"/>
      <c r="C235" s="109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  <c r="Z235" s="109"/>
      <c r="AA235" s="109"/>
      <c r="AB235" s="109"/>
    </row>
    <row r="236" spans="1:28" ht="12" customHeight="1">
      <c r="A236" s="109"/>
      <c r="B236" s="109"/>
      <c r="C236" s="109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</row>
    <row r="237" spans="1:28" ht="12" customHeight="1">
      <c r="A237" s="109"/>
      <c r="B237" s="109"/>
      <c r="C237" s="109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  <c r="Z237" s="109"/>
      <c r="AA237" s="109"/>
      <c r="AB237" s="109"/>
    </row>
    <row r="238" spans="1:28" ht="12" customHeight="1">
      <c r="A238" s="109"/>
      <c r="B238" s="109"/>
      <c r="C238" s="109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  <c r="Z238" s="109"/>
      <c r="AA238" s="109"/>
      <c r="AB238" s="109"/>
    </row>
    <row r="239" spans="1:28" ht="12" customHeight="1">
      <c r="A239" s="109"/>
      <c r="B239" s="109"/>
      <c r="C239" s="109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  <c r="Z239" s="109"/>
      <c r="AA239" s="109"/>
      <c r="AB239" s="109"/>
    </row>
    <row r="240" spans="1:28" ht="12" customHeight="1">
      <c r="A240" s="109"/>
      <c r="B240" s="109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  <c r="Z240" s="109"/>
      <c r="AA240" s="109"/>
      <c r="AB240" s="109"/>
    </row>
    <row r="241" spans="1:28" ht="12" customHeight="1">
      <c r="A241" s="109"/>
      <c r="B241" s="109"/>
      <c r="C241" s="109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  <c r="Z241" s="109"/>
      <c r="AA241" s="109"/>
      <c r="AB241" s="109"/>
    </row>
    <row r="242" spans="1:28" ht="12" customHeight="1">
      <c r="A242" s="109"/>
      <c r="B242" s="109"/>
      <c r="C242" s="109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  <c r="Z242" s="109"/>
      <c r="AA242" s="109"/>
      <c r="AB242" s="109"/>
    </row>
    <row r="243" spans="1:28" ht="12" customHeight="1">
      <c r="A243" s="109"/>
      <c r="B243" s="109"/>
      <c r="C243" s="109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  <c r="Z243" s="109"/>
      <c r="AA243" s="109"/>
      <c r="AB243" s="109"/>
    </row>
    <row r="244" spans="1:28" ht="12" customHeight="1">
      <c r="A244" s="109"/>
      <c r="B244" s="109"/>
      <c r="C244" s="109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  <c r="Z244" s="109"/>
      <c r="AA244" s="109"/>
      <c r="AB244" s="109"/>
    </row>
    <row r="245" spans="1:28" ht="12" customHeight="1">
      <c r="A245" s="109"/>
      <c r="B245" s="109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</row>
    <row r="246" spans="1:28" ht="12" customHeight="1">
      <c r="A246" s="109"/>
      <c r="B246" s="109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  <c r="Z246" s="109"/>
      <c r="AA246" s="109"/>
      <c r="AB246" s="109"/>
    </row>
    <row r="247" spans="1:28" ht="12" customHeight="1">
      <c r="A247" s="109"/>
      <c r="B247" s="109"/>
      <c r="C247" s="109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</row>
    <row r="248" spans="1:28" ht="12" customHeight="1">
      <c r="A248" s="109"/>
      <c r="B248" s="109"/>
      <c r="C248" s="109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  <c r="Z248" s="109"/>
      <c r="AA248" s="109"/>
      <c r="AB248" s="109"/>
    </row>
    <row r="249" spans="1:28" ht="12" customHeight="1">
      <c r="A249" s="109"/>
      <c r="B249" s="109"/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  <c r="AB249" s="109"/>
    </row>
    <row r="250" spans="1:28" ht="12" customHeight="1">
      <c r="A250" s="109"/>
      <c r="B250" s="109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  <c r="Z250" s="109"/>
      <c r="AA250" s="109"/>
      <c r="AB250" s="109"/>
    </row>
    <row r="251" spans="1:28" ht="12" customHeight="1">
      <c r="A251" s="109"/>
      <c r="B251" s="109"/>
      <c r="C251" s="109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</row>
    <row r="252" spans="1:28" ht="12" customHeight="1">
      <c r="A252" s="109"/>
      <c r="B252" s="109"/>
      <c r="C252" s="109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  <c r="Z252" s="109"/>
      <c r="AA252" s="109"/>
      <c r="AB252" s="109"/>
    </row>
    <row r="253" spans="1:28" ht="12" customHeight="1">
      <c r="A253" s="109"/>
      <c r="B253" s="109"/>
      <c r="C253" s="109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  <c r="AB253" s="109"/>
    </row>
    <row r="254" spans="1:28" ht="12" customHeight="1">
      <c r="A254" s="109"/>
      <c r="B254" s="109"/>
      <c r="C254" s="109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  <c r="AB254" s="109"/>
    </row>
    <row r="255" spans="1:28" ht="12" customHeight="1">
      <c r="A255" s="109"/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  <c r="AB255" s="109"/>
    </row>
    <row r="256" spans="1:28" ht="12" customHeight="1">
      <c r="A256" s="109"/>
      <c r="B256" s="109"/>
      <c r="C256" s="109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  <c r="AB256" s="109"/>
    </row>
    <row r="257" spans="1:28" ht="12" customHeight="1">
      <c r="A257" s="109"/>
      <c r="B257" s="109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  <c r="AB257" s="109"/>
    </row>
    <row r="258" spans="1:28" ht="12" customHeight="1">
      <c r="A258" s="109"/>
      <c r="B258" s="109"/>
      <c r="C258" s="109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  <c r="AB258" s="109"/>
    </row>
    <row r="259" spans="1:28" ht="12" customHeight="1">
      <c r="A259" s="109"/>
      <c r="B259" s="109"/>
      <c r="C259" s="10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  <c r="AB259" s="109"/>
    </row>
    <row r="260" spans="1:28" ht="12" customHeight="1">
      <c r="A260" s="109"/>
      <c r="B260" s="109"/>
      <c r="C260" s="109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  <c r="AB260" s="109"/>
    </row>
    <row r="261" spans="1:28" ht="12" customHeight="1">
      <c r="A261" s="109"/>
      <c r="B261" s="109"/>
      <c r="C261" s="109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</row>
    <row r="262" spans="1:28" ht="12" customHeight="1">
      <c r="A262" s="109"/>
      <c r="B262" s="109"/>
      <c r="C262" s="109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  <c r="AB262" s="109"/>
    </row>
    <row r="263" spans="1:28" ht="12" customHeight="1">
      <c r="A263" s="109"/>
      <c r="B263" s="109"/>
      <c r="C263" s="109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</row>
    <row r="264" spans="1:28" ht="12" customHeight="1">
      <c r="A264" s="109"/>
      <c r="B264" s="109"/>
      <c r="C264" s="109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  <c r="AB264" s="109"/>
    </row>
    <row r="265" spans="1:28" ht="12" customHeight="1">
      <c r="A265" s="109"/>
      <c r="B265" s="109"/>
      <c r="C265" s="109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  <c r="AB265" s="109"/>
    </row>
    <row r="266" spans="1:28" ht="12" customHeight="1">
      <c r="A266" s="109"/>
      <c r="B266" s="109"/>
      <c r="C266" s="109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  <c r="AB266" s="109"/>
    </row>
    <row r="267" spans="1:28" ht="12" customHeight="1">
      <c r="A267" s="109"/>
      <c r="B267" s="109"/>
      <c r="C267" s="109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  <c r="AB267" s="109"/>
    </row>
    <row r="268" spans="1:28" ht="12" customHeight="1">
      <c r="A268" s="109"/>
      <c r="B268" s="109"/>
      <c r="C268" s="109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  <c r="AB268" s="109"/>
    </row>
    <row r="269" spans="1:28" ht="12" customHeight="1">
      <c r="A269" s="109"/>
      <c r="B269" s="109"/>
      <c r="C269" s="109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  <c r="AB269" s="109"/>
    </row>
    <row r="270" spans="1:28" ht="12" customHeight="1">
      <c r="A270" s="109"/>
      <c r="B270" s="109"/>
      <c r="C270" s="109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</row>
    <row r="271" spans="1:28" ht="12" customHeight="1">
      <c r="A271" s="109"/>
      <c r="B271" s="109"/>
      <c r="C271" s="109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  <c r="AB271" s="109"/>
    </row>
    <row r="272" spans="1:28" ht="12" customHeight="1">
      <c r="A272" s="109"/>
      <c r="B272" s="109"/>
      <c r="C272" s="109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</row>
    <row r="273" spans="1:28" ht="12" customHeight="1">
      <c r="A273" s="109"/>
      <c r="B273" s="109"/>
      <c r="C273" s="109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  <c r="AB273" s="109"/>
    </row>
    <row r="274" spans="1:28" ht="12" customHeight="1">
      <c r="A274" s="109"/>
      <c r="B274" s="109"/>
      <c r="C274" s="109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</row>
    <row r="275" spans="1:28" ht="12" customHeight="1">
      <c r="A275" s="109"/>
      <c r="B275" s="109"/>
      <c r="C275" s="109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  <c r="Z275" s="109"/>
      <c r="AA275" s="109"/>
      <c r="AB275" s="109"/>
    </row>
    <row r="276" spans="1:28" ht="12" customHeight="1">
      <c r="A276" s="109"/>
      <c r="B276" s="109"/>
      <c r="C276" s="109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  <c r="Z276" s="109"/>
      <c r="AA276" s="109"/>
      <c r="AB276" s="109"/>
    </row>
    <row r="277" spans="1:28" ht="12" customHeight="1">
      <c r="A277" s="109"/>
      <c r="B277" s="109"/>
      <c r="C277" s="109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  <c r="AB277" s="109"/>
    </row>
    <row r="278" spans="1:28" ht="12" customHeight="1">
      <c r="A278" s="109"/>
      <c r="B278" s="109"/>
      <c r="C278" s="109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  <c r="AB278" s="109"/>
    </row>
    <row r="279" spans="1:28" ht="12" customHeight="1">
      <c r="A279" s="109"/>
      <c r="B279" s="109"/>
      <c r="C279" s="109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  <c r="Z279" s="109"/>
      <c r="AA279" s="109"/>
      <c r="AB279" s="109"/>
    </row>
    <row r="280" spans="1:28" ht="12" customHeight="1">
      <c r="A280" s="109"/>
      <c r="B280" s="109"/>
      <c r="C280" s="109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  <c r="Z280" s="109"/>
      <c r="AA280" s="109"/>
      <c r="AB280" s="109"/>
    </row>
    <row r="281" spans="1:28" ht="12" customHeight="1">
      <c r="A281" s="109"/>
      <c r="B281" s="109"/>
      <c r="C281" s="109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  <c r="Z281" s="109"/>
      <c r="AA281" s="109"/>
      <c r="AB281" s="109"/>
    </row>
    <row r="282" spans="1:28" ht="12" customHeight="1">
      <c r="A282" s="109"/>
      <c r="B282" s="109"/>
      <c r="C282" s="109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  <c r="Z282" s="109"/>
      <c r="AA282" s="109"/>
      <c r="AB282" s="109"/>
    </row>
    <row r="283" spans="1:28" ht="12" customHeight="1">
      <c r="A283" s="109"/>
      <c r="B283" s="109"/>
      <c r="C283" s="109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  <c r="Z283" s="109"/>
      <c r="AA283" s="109"/>
      <c r="AB283" s="109"/>
    </row>
    <row r="284" spans="1:28" ht="12" customHeight="1">
      <c r="A284" s="109"/>
      <c r="B284" s="109"/>
      <c r="C284" s="109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  <c r="Z284" s="109"/>
      <c r="AA284" s="109"/>
      <c r="AB284" s="109"/>
    </row>
    <row r="285" spans="1:28" ht="12" customHeight="1">
      <c r="A285" s="109"/>
      <c r="B285" s="109"/>
      <c r="C285" s="109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  <c r="Z285" s="109"/>
      <c r="AA285" s="109"/>
      <c r="AB285" s="109"/>
    </row>
    <row r="286" spans="1:28" ht="12" customHeight="1">
      <c r="A286" s="109"/>
      <c r="B286" s="109"/>
      <c r="C286" s="109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  <c r="Z286" s="109"/>
      <c r="AA286" s="109"/>
      <c r="AB286" s="109"/>
    </row>
    <row r="287" spans="1:28" ht="12" customHeight="1">
      <c r="A287" s="109"/>
      <c r="B287" s="109"/>
      <c r="C287" s="109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  <c r="Z287" s="109"/>
      <c r="AA287" s="109"/>
      <c r="AB287" s="109"/>
    </row>
    <row r="288" spans="1:28" ht="12" customHeight="1">
      <c r="A288" s="109"/>
      <c r="B288" s="109"/>
      <c r="C288" s="109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  <c r="Z288" s="109"/>
      <c r="AA288" s="109"/>
      <c r="AB288" s="109"/>
    </row>
    <row r="289" spans="1:28" ht="12" customHeight="1">
      <c r="A289" s="109"/>
      <c r="B289" s="109"/>
      <c r="C289" s="109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</row>
    <row r="290" spans="1:28" ht="12" customHeight="1">
      <c r="A290" s="109"/>
      <c r="B290" s="109"/>
      <c r="C290" s="109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  <c r="Z290" s="109"/>
      <c r="AA290" s="109"/>
      <c r="AB290" s="109"/>
    </row>
    <row r="291" spans="1:28" ht="12" customHeight="1">
      <c r="A291" s="109"/>
      <c r="B291" s="109"/>
      <c r="C291" s="109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  <c r="Z291" s="109"/>
      <c r="AA291" s="109"/>
      <c r="AB291" s="109"/>
    </row>
    <row r="292" spans="1:28" ht="12" customHeight="1">
      <c r="A292" s="109"/>
      <c r="B292" s="109"/>
      <c r="C292" s="109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  <c r="Z292" s="109"/>
      <c r="AA292" s="109"/>
      <c r="AB292" s="109"/>
    </row>
    <row r="293" spans="1:28" ht="12" customHeight="1">
      <c r="A293" s="109"/>
      <c r="B293" s="109"/>
      <c r="C293" s="109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  <c r="Z293" s="109"/>
      <c r="AA293" s="109"/>
      <c r="AB293" s="109"/>
    </row>
    <row r="294" spans="1:28" ht="12" customHeight="1">
      <c r="A294" s="109"/>
      <c r="B294" s="109"/>
      <c r="C294" s="109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  <c r="Z294" s="109"/>
      <c r="AA294" s="109"/>
      <c r="AB294" s="109"/>
    </row>
    <row r="295" spans="1:28" ht="12" customHeight="1">
      <c r="A295" s="109"/>
      <c r="B295" s="109"/>
      <c r="C295" s="109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  <c r="Z295" s="109"/>
      <c r="AA295" s="109"/>
      <c r="AB295" s="109"/>
    </row>
    <row r="296" spans="1:28" ht="12" customHeight="1">
      <c r="A296" s="109"/>
      <c r="B296" s="109"/>
      <c r="C296" s="109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  <c r="AB296" s="109"/>
    </row>
    <row r="297" spans="1:28" ht="12" customHeight="1">
      <c r="A297" s="109"/>
      <c r="B297" s="109"/>
      <c r="C297" s="109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  <c r="Z297" s="109"/>
      <c r="AA297" s="109"/>
      <c r="AB297" s="109"/>
    </row>
    <row r="298" spans="1:28" ht="12" customHeight="1">
      <c r="A298" s="109"/>
      <c r="B298" s="109"/>
      <c r="C298" s="109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</row>
    <row r="299" spans="1:28" ht="12" customHeight="1">
      <c r="A299" s="109"/>
      <c r="B299" s="109"/>
      <c r="C299" s="109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  <c r="Z299" s="109"/>
      <c r="AA299" s="109"/>
      <c r="AB299" s="109"/>
    </row>
    <row r="300" spans="1:28" ht="12" customHeight="1">
      <c r="A300" s="109"/>
      <c r="B300" s="109"/>
      <c r="C300" s="109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</row>
    <row r="301" spans="1:28" ht="12" customHeight="1">
      <c r="A301" s="109"/>
      <c r="B301" s="109"/>
      <c r="C301" s="109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  <c r="Z301" s="109"/>
      <c r="AA301" s="109"/>
      <c r="AB301" s="109"/>
    </row>
    <row r="302" spans="1:28" ht="12" customHeight="1">
      <c r="A302" s="109"/>
      <c r="B302" s="109"/>
      <c r="C302" s="109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</row>
    <row r="303" spans="1:28" ht="12" customHeight="1">
      <c r="A303" s="109"/>
      <c r="B303" s="109"/>
      <c r="C303" s="109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  <c r="Z303" s="109"/>
      <c r="AA303" s="109"/>
      <c r="AB303" s="109"/>
    </row>
    <row r="304" spans="1:28" ht="12" customHeight="1">
      <c r="A304" s="109"/>
      <c r="B304" s="109"/>
      <c r="C304" s="109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  <c r="Z304" s="109"/>
      <c r="AA304" s="109"/>
      <c r="AB304" s="109"/>
    </row>
    <row r="305" spans="1:28" ht="12" customHeight="1">
      <c r="A305" s="109"/>
      <c r="B305" s="109"/>
      <c r="C305" s="109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  <c r="AB305" s="109"/>
    </row>
    <row r="306" spans="1:28" ht="12" customHeight="1">
      <c r="A306" s="109"/>
      <c r="B306" s="109"/>
      <c r="C306" s="109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</row>
    <row r="307" spans="1:28" ht="12" customHeight="1">
      <c r="A307" s="109"/>
      <c r="B307" s="109"/>
      <c r="C307" s="109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  <c r="AB307" s="109"/>
    </row>
    <row r="308" spans="1:28" ht="12" customHeight="1">
      <c r="A308" s="109"/>
      <c r="B308" s="109"/>
      <c r="C308" s="109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</row>
    <row r="309" spans="1:28" ht="12" customHeight="1">
      <c r="A309" s="109"/>
      <c r="B309" s="109"/>
      <c r="C309" s="109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  <c r="Z309" s="109"/>
      <c r="AA309" s="109"/>
      <c r="AB309" s="109"/>
    </row>
    <row r="310" spans="1:28" ht="12" customHeight="1">
      <c r="A310" s="109"/>
      <c r="B310" s="109"/>
      <c r="C310" s="109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  <c r="Z310" s="109"/>
      <c r="AA310" s="109"/>
      <c r="AB310" s="109"/>
    </row>
    <row r="311" spans="1:28" ht="12" customHeight="1">
      <c r="A311" s="109"/>
      <c r="B311" s="109"/>
      <c r="C311" s="109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  <c r="AB311" s="109"/>
    </row>
    <row r="312" spans="1:28" ht="12" customHeight="1">
      <c r="A312" s="109"/>
      <c r="B312" s="109"/>
      <c r="C312" s="109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  <c r="Z312" s="109"/>
      <c r="AA312" s="109"/>
      <c r="AB312" s="109"/>
    </row>
    <row r="313" spans="1:28" ht="12" customHeight="1">
      <c r="A313" s="109"/>
      <c r="B313" s="109"/>
      <c r="C313" s="109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  <c r="Z313" s="109"/>
      <c r="AA313" s="109"/>
      <c r="AB313" s="109"/>
    </row>
    <row r="314" spans="1:28" ht="12" customHeight="1">
      <c r="A314" s="109"/>
      <c r="B314" s="109"/>
      <c r="C314" s="109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  <c r="Z314" s="109"/>
      <c r="AA314" s="109"/>
      <c r="AB314" s="109"/>
    </row>
    <row r="315" spans="1:28" ht="12" customHeight="1">
      <c r="A315" s="109"/>
      <c r="B315" s="109"/>
      <c r="C315" s="109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  <c r="Z315" s="109"/>
      <c r="AA315" s="109"/>
      <c r="AB315" s="109"/>
    </row>
    <row r="316" spans="1:28" ht="12" customHeight="1">
      <c r="A316" s="109"/>
      <c r="B316" s="109"/>
      <c r="C316" s="109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  <c r="Z316" s="109"/>
      <c r="AA316" s="109"/>
      <c r="AB316" s="109"/>
    </row>
    <row r="317" spans="1:28" ht="12" customHeight="1">
      <c r="A317" s="109"/>
      <c r="B317" s="109"/>
      <c r="C317" s="109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  <c r="Z317" s="109"/>
      <c r="AA317" s="109"/>
      <c r="AB317" s="109"/>
    </row>
    <row r="318" spans="1:28" ht="12" customHeight="1">
      <c r="A318" s="109"/>
      <c r="B318" s="109"/>
      <c r="C318" s="109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  <c r="Z318" s="109"/>
      <c r="AA318" s="109"/>
      <c r="AB318" s="109"/>
    </row>
    <row r="319" spans="1:28" ht="12" customHeight="1">
      <c r="A319" s="109"/>
      <c r="B319" s="109"/>
      <c r="C319" s="109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  <c r="Z319" s="109"/>
      <c r="AA319" s="109"/>
      <c r="AB319" s="109"/>
    </row>
    <row r="320" spans="1:28" ht="12" customHeight="1">
      <c r="A320" s="109"/>
      <c r="B320" s="109"/>
      <c r="C320" s="109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  <c r="Z320" s="109"/>
      <c r="AA320" s="109"/>
      <c r="AB320" s="109"/>
    </row>
    <row r="321" spans="1:28" ht="12" customHeight="1">
      <c r="A321" s="109"/>
      <c r="B321" s="109"/>
      <c r="C321" s="109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  <c r="Z321" s="109"/>
      <c r="AA321" s="109"/>
      <c r="AB321" s="109"/>
    </row>
    <row r="322" spans="1:28" ht="12" customHeight="1">
      <c r="A322" s="109"/>
      <c r="B322" s="109"/>
      <c r="C322" s="109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  <c r="Z322" s="109"/>
      <c r="AA322" s="109"/>
      <c r="AB322" s="109"/>
    </row>
    <row r="323" spans="1:28" ht="12" customHeight="1">
      <c r="A323" s="109"/>
      <c r="B323" s="109"/>
      <c r="C323" s="109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  <c r="Z323" s="109"/>
      <c r="AA323" s="109"/>
      <c r="AB323" s="109"/>
    </row>
    <row r="324" spans="1:28" ht="12" customHeight="1">
      <c r="A324" s="109"/>
      <c r="B324" s="109"/>
      <c r="C324" s="109"/>
      <c r="D324" s="109"/>
      <c r="E324" s="109"/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  <c r="AB324" s="109"/>
    </row>
    <row r="325" spans="1:28" ht="12" customHeight="1">
      <c r="A325" s="109"/>
      <c r="B325" s="109"/>
      <c r="C325" s="109"/>
      <c r="D325" s="109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  <c r="AB325" s="109"/>
    </row>
    <row r="326" spans="1:28" ht="12" customHeight="1">
      <c r="A326" s="109"/>
      <c r="B326" s="109"/>
      <c r="C326" s="109"/>
      <c r="D326" s="10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</row>
    <row r="327" spans="1:28" ht="12" customHeight="1">
      <c r="A327" s="109"/>
      <c r="B327" s="109"/>
      <c r="C327" s="109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  <c r="Z327" s="109"/>
      <c r="AA327" s="109"/>
      <c r="AB327" s="109"/>
    </row>
    <row r="328" spans="1:28" ht="12" customHeight="1">
      <c r="A328" s="109"/>
      <c r="B328" s="109"/>
      <c r="C328" s="109"/>
      <c r="D328" s="109"/>
      <c r="E328" s="109"/>
      <c r="F328" s="109"/>
      <c r="G328" s="109"/>
      <c r="H328" s="109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  <c r="Z328" s="109"/>
      <c r="AA328" s="109"/>
      <c r="AB328" s="109"/>
    </row>
    <row r="329" spans="1:28" ht="12" customHeight="1">
      <c r="A329" s="109"/>
      <c r="B329" s="109"/>
      <c r="C329" s="109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  <c r="Z329" s="109"/>
      <c r="AA329" s="109"/>
      <c r="AB329" s="109"/>
    </row>
    <row r="330" spans="1:28" ht="12" customHeight="1">
      <c r="A330" s="109"/>
      <c r="B330" s="109"/>
      <c r="C330" s="109"/>
      <c r="D330" s="109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  <c r="Z330" s="109"/>
      <c r="AA330" s="109"/>
      <c r="AB330" s="109"/>
    </row>
    <row r="331" spans="1:28" ht="12" customHeight="1">
      <c r="A331" s="109"/>
      <c r="B331" s="109"/>
      <c r="C331" s="109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  <c r="Z331" s="109"/>
      <c r="AA331" s="109"/>
      <c r="AB331" s="109"/>
    </row>
    <row r="332" spans="1:28" ht="12" customHeight="1">
      <c r="A332" s="109"/>
      <c r="B332" s="109"/>
      <c r="C332" s="109"/>
      <c r="D332" s="109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  <c r="Z332" s="109"/>
      <c r="AA332" s="109"/>
      <c r="AB332" s="109"/>
    </row>
    <row r="333" spans="1:28" ht="12" customHeight="1">
      <c r="A333" s="109"/>
      <c r="B333" s="109"/>
      <c r="C333" s="109"/>
      <c r="D333" s="109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  <c r="Z333" s="109"/>
      <c r="AA333" s="109"/>
      <c r="AB333" s="109"/>
    </row>
    <row r="334" spans="1:28" ht="12" customHeight="1">
      <c r="A334" s="109"/>
      <c r="B334" s="109"/>
      <c r="C334" s="109"/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  <c r="Z334" s="109"/>
      <c r="AA334" s="109"/>
      <c r="AB334" s="109"/>
    </row>
    <row r="335" spans="1:28" ht="12" customHeight="1">
      <c r="A335" s="109"/>
      <c r="B335" s="109"/>
      <c r="C335" s="109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  <c r="Z335" s="109"/>
      <c r="AA335" s="109"/>
      <c r="AB335" s="109"/>
    </row>
    <row r="336" spans="1:28" ht="12" customHeight="1">
      <c r="A336" s="109"/>
      <c r="B336" s="109"/>
      <c r="C336" s="109"/>
      <c r="D336" s="109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  <c r="Z336" s="109"/>
      <c r="AA336" s="109"/>
      <c r="AB336" s="109"/>
    </row>
    <row r="337" spans="1:28" ht="12" customHeight="1">
      <c r="A337" s="109"/>
      <c r="B337" s="109"/>
      <c r="C337" s="109"/>
      <c r="D337" s="109"/>
      <c r="E337" s="109"/>
      <c r="F337" s="109"/>
      <c r="G337" s="109"/>
      <c r="H337" s="109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  <c r="Z337" s="109"/>
      <c r="AA337" s="109"/>
      <c r="AB337" s="109"/>
    </row>
    <row r="338" spans="1:28" ht="12" customHeight="1">
      <c r="A338" s="109"/>
      <c r="B338" s="109"/>
      <c r="C338" s="109"/>
      <c r="D338" s="109"/>
      <c r="E338" s="109"/>
      <c r="F338" s="109"/>
      <c r="G338" s="109"/>
      <c r="H338" s="109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  <c r="Z338" s="109"/>
      <c r="AA338" s="109"/>
      <c r="AB338" s="109"/>
    </row>
    <row r="339" spans="1:28" ht="12" customHeight="1">
      <c r="A339" s="109"/>
      <c r="B339" s="109"/>
      <c r="C339" s="109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  <c r="Z339" s="109"/>
      <c r="AA339" s="109"/>
      <c r="AB339" s="109"/>
    </row>
    <row r="340" spans="1:28" ht="12" customHeight="1">
      <c r="A340" s="109"/>
      <c r="B340" s="109"/>
      <c r="C340" s="109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  <c r="Z340" s="109"/>
      <c r="AA340" s="109"/>
      <c r="AB340" s="109"/>
    </row>
    <row r="341" spans="1:28" ht="12" customHeight="1">
      <c r="A341" s="109"/>
      <c r="B341" s="109"/>
      <c r="C341" s="109"/>
      <c r="D341" s="109"/>
      <c r="E341" s="109"/>
      <c r="F341" s="109"/>
      <c r="G341" s="109"/>
      <c r="H341" s="109"/>
      <c r="I341" s="109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  <c r="Z341" s="109"/>
      <c r="AA341" s="109"/>
      <c r="AB341" s="109"/>
    </row>
    <row r="342" spans="1:28" ht="12" customHeight="1">
      <c r="A342" s="109"/>
      <c r="B342" s="109"/>
      <c r="C342" s="109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  <c r="Z342" s="109"/>
      <c r="AA342" s="109"/>
      <c r="AB342" s="109"/>
    </row>
    <row r="343" spans="1:28" ht="12" customHeight="1">
      <c r="A343" s="109"/>
      <c r="B343" s="109"/>
      <c r="C343" s="109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  <c r="Z343" s="109"/>
      <c r="AA343" s="109"/>
      <c r="AB343" s="109"/>
    </row>
    <row r="344" spans="1:28" ht="12" customHeight="1">
      <c r="A344" s="109"/>
      <c r="B344" s="109"/>
      <c r="C344" s="109"/>
      <c r="D344" s="109"/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  <c r="Z344" s="109"/>
      <c r="AA344" s="109"/>
      <c r="AB344" s="109"/>
    </row>
    <row r="345" spans="1:28" ht="12" customHeight="1">
      <c r="A345" s="109"/>
      <c r="B345" s="109"/>
      <c r="C345" s="109"/>
      <c r="D345" s="109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  <c r="Z345" s="109"/>
      <c r="AA345" s="109"/>
      <c r="AB345" s="109"/>
    </row>
    <row r="346" spans="1:28" ht="12" customHeight="1">
      <c r="A346" s="109"/>
      <c r="B346" s="109"/>
      <c r="C346" s="109"/>
      <c r="D346" s="109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  <c r="Z346" s="109"/>
      <c r="AA346" s="109"/>
      <c r="AB346" s="109"/>
    </row>
    <row r="347" spans="1:28" ht="12" customHeight="1">
      <c r="A347" s="109"/>
      <c r="B347" s="109"/>
      <c r="C347" s="109"/>
      <c r="D347" s="109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  <c r="Z347" s="109"/>
      <c r="AA347" s="109"/>
      <c r="AB347" s="109"/>
    </row>
    <row r="348" spans="1:28" ht="12" customHeight="1">
      <c r="A348" s="109"/>
      <c r="B348" s="109"/>
      <c r="C348" s="109"/>
      <c r="D348" s="109"/>
      <c r="E348" s="109"/>
      <c r="F348" s="109"/>
      <c r="G348" s="109"/>
      <c r="H348" s="109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  <c r="Z348" s="109"/>
      <c r="AA348" s="109"/>
      <c r="AB348" s="109"/>
    </row>
    <row r="349" spans="1:28" ht="12" customHeight="1">
      <c r="A349" s="109"/>
      <c r="B349" s="109"/>
      <c r="C349" s="109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  <c r="Z349" s="109"/>
      <c r="AA349" s="109"/>
      <c r="AB349" s="109"/>
    </row>
    <row r="350" spans="1:28" ht="12" customHeight="1">
      <c r="A350" s="109"/>
      <c r="B350" s="109"/>
      <c r="C350" s="109"/>
      <c r="D350" s="109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  <c r="Z350" s="109"/>
      <c r="AA350" s="109"/>
      <c r="AB350" s="109"/>
    </row>
    <row r="351" spans="1:28" ht="12" customHeight="1">
      <c r="A351" s="109"/>
      <c r="B351" s="109"/>
      <c r="C351" s="109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  <c r="Z351" s="109"/>
      <c r="AA351" s="109"/>
      <c r="AB351" s="109"/>
    </row>
    <row r="352" spans="1:28" ht="12" customHeight="1">
      <c r="A352" s="109"/>
      <c r="B352" s="109"/>
      <c r="C352" s="109"/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  <c r="Z352" s="109"/>
      <c r="AA352" s="109"/>
      <c r="AB352" s="109"/>
    </row>
    <row r="353" spans="1:28" ht="12" customHeight="1">
      <c r="A353" s="109"/>
      <c r="B353" s="109"/>
      <c r="C353" s="109"/>
      <c r="D353" s="109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  <c r="Z353" s="109"/>
      <c r="AA353" s="109"/>
      <c r="AB353" s="109"/>
    </row>
    <row r="354" spans="1:28" ht="12" customHeight="1">
      <c r="A354" s="109"/>
      <c r="B354" s="109"/>
      <c r="C354" s="109"/>
      <c r="D354" s="109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  <c r="Z354" s="109"/>
      <c r="AA354" s="109"/>
      <c r="AB354" s="109"/>
    </row>
    <row r="355" spans="1:28" ht="12" customHeight="1">
      <c r="A355" s="109"/>
      <c r="B355" s="109"/>
      <c r="C355" s="109"/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  <c r="Z355" s="109"/>
      <c r="AA355" s="109"/>
      <c r="AB355" s="109"/>
    </row>
    <row r="356" spans="1:28" ht="12" customHeight="1">
      <c r="A356" s="109"/>
      <c r="B356" s="109"/>
      <c r="C356" s="109"/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  <c r="Z356" s="109"/>
      <c r="AA356" s="109"/>
      <c r="AB356" s="109"/>
    </row>
    <row r="357" spans="1:28" ht="12" customHeight="1">
      <c r="A357" s="109"/>
      <c r="B357" s="109"/>
      <c r="C357" s="109"/>
      <c r="D357" s="109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  <c r="Z357" s="109"/>
      <c r="AA357" s="109"/>
      <c r="AB357" s="109"/>
    </row>
    <row r="358" spans="1:28" ht="12" customHeight="1">
      <c r="A358" s="109"/>
      <c r="B358" s="109"/>
      <c r="C358" s="109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  <c r="Z358" s="109"/>
      <c r="AA358" s="109"/>
      <c r="AB358" s="109"/>
    </row>
    <row r="359" spans="1:28" ht="12" customHeight="1">
      <c r="A359" s="109"/>
      <c r="B359" s="109"/>
      <c r="C359" s="109"/>
      <c r="D359" s="109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  <c r="Z359" s="109"/>
      <c r="AA359" s="109"/>
      <c r="AB359" s="109"/>
    </row>
    <row r="360" spans="1:28" ht="12" customHeight="1">
      <c r="A360" s="109"/>
      <c r="B360" s="109"/>
      <c r="C360" s="109"/>
      <c r="D360" s="109"/>
      <c r="E360" s="109"/>
      <c r="F360" s="109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  <c r="Z360" s="109"/>
      <c r="AA360" s="109"/>
      <c r="AB360" s="109"/>
    </row>
    <row r="361" spans="1:28" ht="12" customHeight="1">
      <c r="A361" s="109"/>
      <c r="B361" s="109"/>
      <c r="C361" s="109"/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  <c r="Z361" s="109"/>
      <c r="AA361" s="109"/>
      <c r="AB361" s="109"/>
    </row>
    <row r="362" spans="1:28" ht="12" customHeight="1">
      <c r="A362" s="109"/>
      <c r="B362" s="109"/>
      <c r="C362" s="109"/>
      <c r="D362" s="109"/>
      <c r="E362" s="109"/>
      <c r="F362" s="109"/>
      <c r="G362" s="109"/>
      <c r="H362" s="109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  <c r="Z362" s="109"/>
      <c r="AA362" s="109"/>
      <c r="AB362" s="109"/>
    </row>
    <row r="363" spans="1:28" ht="12" customHeight="1">
      <c r="A363" s="109"/>
      <c r="B363" s="109"/>
      <c r="C363" s="109"/>
      <c r="D363" s="109"/>
      <c r="E363" s="109"/>
      <c r="F363" s="109"/>
      <c r="G363" s="109"/>
      <c r="H363" s="109"/>
      <c r="I363" s="109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  <c r="Z363" s="109"/>
      <c r="AA363" s="109"/>
      <c r="AB363" s="109"/>
    </row>
    <row r="364" spans="1:28" ht="12" customHeight="1">
      <c r="A364" s="109"/>
      <c r="B364" s="109"/>
      <c r="C364" s="109"/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  <c r="Z364" s="109"/>
      <c r="AA364" s="109"/>
      <c r="AB364" s="109"/>
    </row>
    <row r="365" spans="1:28" ht="12" customHeight="1">
      <c r="A365" s="109"/>
      <c r="B365" s="109"/>
      <c r="C365" s="109"/>
      <c r="D365" s="109"/>
      <c r="E365" s="109"/>
      <c r="F365" s="109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  <c r="Z365" s="109"/>
      <c r="AA365" s="109"/>
      <c r="AB365" s="109"/>
    </row>
    <row r="366" spans="1:28" ht="12" customHeight="1">
      <c r="A366" s="109"/>
      <c r="B366" s="109"/>
      <c r="C366" s="109"/>
      <c r="D366" s="109"/>
      <c r="E366" s="109"/>
      <c r="F366" s="109"/>
      <c r="G366" s="109"/>
      <c r="H366" s="109"/>
      <c r="I366" s="109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  <c r="Z366" s="109"/>
      <c r="AA366" s="109"/>
      <c r="AB366" s="109"/>
    </row>
    <row r="367" spans="1:28" ht="12" customHeight="1">
      <c r="A367" s="109"/>
      <c r="B367" s="109"/>
      <c r="C367" s="109"/>
      <c r="D367" s="109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  <c r="Z367" s="109"/>
      <c r="AA367" s="109"/>
      <c r="AB367" s="109"/>
    </row>
    <row r="368" spans="1:28" ht="12" customHeight="1">
      <c r="A368" s="109"/>
      <c r="B368" s="109"/>
      <c r="C368" s="109"/>
      <c r="D368" s="109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  <c r="Z368" s="109"/>
      <c r="AA368" s="109"/>
      <c r="AB368" s="109"/>
    </row>
    <row r="369" spans="1:28" ht="12" customHeight="1">
      <c r="A369" s="109"/>
      <c r="B369" s="109"/>
      <c r="C369" s="109"/>
      <c r="D369" s="109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  <c r="Z369" s="109"/>
      <c r="AA369" s="109"/>
      <c r="AB369" s="109"/>
    </row>
    <row r="370" spans="1:28" ht="12" customHeight="1">
      <c r="A370" s="109"/>
      <c r="B370" s="109"/>
      <c r="C370" s="109"/>
      <c r="D370" s="109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  <c r="Z370" s="109"/>
      <c r="AA370" s="109"/>
      <c r="AB370" s="109"/>
    </row>
    <row r="371" spans="1:28" ht="12" customHeight="1">
      <c r="A371" s="109"/>
      <c r="B371" s="109"/>
      <c r="C371" s="109"/>
      <c r="D371" s="109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  <c r="Z371" s="109"/>
      <c r="AA371" s="109"/>
      <c r="AB371" s="109"/>
    </row>
    <row r="372" spans="1:28" ht="12" customHeight="1">
      <c r="A372" s="109"/>
      <c r="B372" s="109"/>
      <c r="C372" s="109"/>
      <c r="D372" s="109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  <c r="Z372" s="109"/>
      <c r="AA372" s="109"/>
      <c r="AB372" s="109"/>
    </row>
    <row r="373" spans="1:28" ht="12" customHeight="1">
      <c r="A373" s="109"/>
      <c r="B373" s="109"/>
      <c r="C373" s="109"/>
      <c r="D373" s="109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  <c r="Z373" s="109"/>
      <c r="AA373" s="109"/>
      <c r="AB373" s="109"/>
    </row>
    <row r="374" spans="1:28" ht="12" customHeight="1">
      <c r="A374" s="109"/>
      <c r="B374" s="109"/>
      <c r="C374" s="109"/>
      <c r="D374" s="109"/>
      <c r="E374" s="109"/>
      <c r="F374" s="109"/>
      <c r="G374" s="109"/>
      <c r="H374" s="109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  <c r="Z374" s="109"/>
      <c r="AA374" s="109"/>
      <c r="AB374" s="109"/>
    </row>
    <row r="375" spans="1:28" ht="12" customHeight="1">
      <c r="A375" s="109"/>
      <c r="B375" s="109"/>
      <c r="C375" s="109"/>
      <c r="D375" s="109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  <c r="Z375" s="109"/>
      <c r="AA375" s="109"/>
      <c r="AB375" s="109"/>
    </row>
    <row r="376" spans="1:28" ht="12" customHeight="1">
      <c r="A376" s="109"/>
      <c r="B376" s="109"/>
      <c r="C376" s="109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  <c r="Z376" s="109"/>
      <c r="AA376" s="109"/>
      <c r="AB376" s="109"/>
    </row>
    <row r="377" spans="1:28" ht="12" customHeight="1">
      <c r="A377" s="109"/>
      <c r="B377" s="109"/>
      <c r="C377" s="109"/>
      <c r="D377" s="109"/>
      <c r="E377" s="109"/>
      <c r="F377" s="109"/>
      <c r="G377" s="109"/>
      <c r="H377" s="109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  <c r="Z377" s="109"/>
      <c r="AA377" s="109"/>
      <c r="AB377" s="109"/>
    </row>
    <row r="378" spans="1:28" ht="12" customHeight="1">
      <c r="A378" s="109"/>
      <c r="B378" s="109"/>
      <c r="C378" s="109"/>
      <c r="D378" s="109"/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  <c r="Z378" s="109"/>
      <c r="AA378" s="109"/>
      <c r="AB378" s="109"/>
    </row>
    <row r="379" spans="1:28" ht="12" customHeight="1">
      <c r="A379" s="109"/>
      <c r="B379" s="109"/>
      <c r="C379" s="109"/>
      <c r="D379" s="109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  <c r="Z379" s="109"/>
      <c r="AA379" s="109"/>
      <c r="AB379" s="109"/>
    </row>
    <row r="380" spans="1:28" ht="12" customHeight="1">
      <c r="A380" s="109"/>
      <c r="B380" s="109"/>
      <c r="C380" s="109"/>
      <c r="D380" s="109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  <c r="Z380" s="109"/>
      <c r="AA380" s="109"/>
      <c r="AB380" s="109"/>
    </row>
    <row r="381" spans="1:28" ht="12" customHeight="1">
      <c r="A381" s="109"/>
      <c r="B381" s="109"/>
      <c r="C381" s="109"/>
      <c r="D381" s="10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</row>
    <row r="382" spans="1:28" ht="12" customHeight="1">
      <c r="A382" s="109"/>
      <c r="B382" s="109"/>
      <c r="C382" s="109"/>
      <c r="D382" s="109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  <c r="Z382" s="109"/>
      <c r="AA382" s="109"/>
      <c r="AB382" s="109"/>
    </row>
    <row r="383" spans="1:28" ht="12" customHeight="1">
      <c r="A383" s="109"/>
      <c r="B383" s="109"/>
      <c r="C383" s="109"/>
      <c r="D383" s="109"/>
      <c r="E383" s="109"/>
      <c r="F383" s="109"/>
      <c r="G383" s="109"/>
      <c r="H383" s="109"/>
      <c r="I383" s="109"/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09"/>
      <c r="Z383" s="109"/>
      <c r="AA383" s="109"/>
      <c r="AB383" s="109"/>
    </row>
    <row r="384" spans="1:28" ht="12" customHeight="1">
      <c r="A384" s="109"/>
      <c r="B384" s="109"/>
      <c r="C384" s="109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  <c r="Z384" s="109"/>
      <c r="AA384" s="109"/>
      <c r="AB384" s="109"/>
    </row>
    <row r="385" spans="1:28" ht="12" customHeight="1">
      <c r="A385" s="109"/>
      <c r="B385" s="109"/>
      <c r="C385" s="109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09"/>
      <c r="Z385" s="109"/>
      <c r="AA385" s="109"/>
      <c r="AB385" s="109"/>
    </row>
    <row r="386" spans="1:28" ht="12" customHeight="1">
      <c r="A386" s="109"/>
      <c r="B386" s="109"/>
      <c r="C386" s="109"/>
      <c r="D386" s="109"/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  <c r="Z386" s="109"/>
      <c r="AA386" s="109"/>
      <c r="AB386" s="109"/>
    </row>
    <row r="387" spans="1:28" ht="12" customHeight="1">
      <c r="A387" s="109"/>
      <c r="B387" s="109"/>
      <c r="C387" s="109"/>
      <c r="D387" s="109"/>
      <c r="E387" s="109"/>
      <c r="F387" s="109"/>
      <c r="G387" s="109"/>
      <c r="H387" s="109"/>
      <c r="I387" s="109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09"/>
      <c r="Z387" s="109"/>
      <c r="AA387" s="109"/>
      <c r="AB387" s="109"/>
    </row>
    <row r="388" spans="1:28" ht="12" customHeight="1">
      <c r="A388" s="109"/>
      <c r="B388" s="109"/>
      <c r="C388" s="109"/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  <c r="Z388" s="109"/>
      <c r="AA388" s="109"/>
      <c r="AB388" s="109"/>
    </row>
    <row r="389" spans="1:28" ht="12" customHeight="1">
      <c r="A389" s="109"/>
      <c r="B389" s="109"/>
      <c r="C389" s="109"/>
      <c r="D389" s="109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  <c r="Z389" s="109"/>
      <c r="AA389" s="109"/>
      <c r="AB389" s="109"/>
    </row>
    <row r="390" spans="1:28" ht="12" customHeight="1">
      <c r="A390" s="109"/>
      <c r="B390" s="109"/>
      <c r="C390" s="109"/>
      <c r="D390" s="109"/>
      <c r="E390" s="109"/>
      <c r="F390" s="109"/>
      <c r="G390" s="109"/>
      <c r="H390" s="109"/>
      <c r="I390" s="109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  <c r="Z390" s="109"/>
      <c r="AA390" s="109"/>
      <c r="AB390" s="109"/>
    </row>
    <row r="391" spans="1:28" ht="12" customHeight="1">
      <c r="A391" s="109"/>
      <c r="B391" s="109"/>
      <c r="C391" s="109"/>
      <c r="D391" s="109"/>
      <c r="E391" s="109"/>
      <c r="F391" s="109"/>
      <c r="G391" s="109"/>
      <c r="H391" s="109"/>
      <c r="I391" s="109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  <c r="Z391" s="109"/>
      <c r="AA391" s="109"/>
      <c r="AB391" s="109"/>
    </row>
    <row r="392" spans="1:28" ht="12" customHeight="1">
      <c r="A392" s="109"/>
      <c r="B392" s="109"/>
      <c r="C392" s="109"/>
      <c r="D392" s="109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  <c r="Z392" s="109"/>
      <c r="AA392" s="109"/>
      <c r="AB392" s="109"/>
    </row>
    <row r="393" spans="1:28" ht="12" customHeight="1">
      <c r="A393" s="109"/>
      <c r="B393" s="109"/>
      <c r="C393" s="109"/>
      <c r="D393" s="109"/>
      <c r="E393" s="109"/>
      <c r="F393" s="109"/>
      <c r="G393" s="109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09"/>
      <c r="Z393" s="109"/>
      <c r="AA393" s="109"/>
      <c r="AB393" s="109"/>
    </row>
    <row r="394" spans="1:28" ht="12" customHeight="1">
      <c r="A394" s="109"/>
      <c r="B394" s="109"/>
      <c r="C394" s="109"/>
      <c r="D394" s="109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  <c r="Z394" s="109"/>
      <c r="AA394" s="109"/>
      <c r="AB394" s="109"/>
    </row>
    <row r="395" spans="1:28" ht="12" customHeight="1">
      <c r="A395" s="109"/>
      <c r="B395" s="109"/>
      <c r="C395" s="109"/>
      <c r="D395" s="109"/>
      <c r="E395" s="109"/>
      <c r="F395" s="109"/>
      <c r="G395" s="109"/>
      <c r="H395" s="109"/>
      <c r="I395" s="109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09"/>
      <c r="Z395" s="109"/>
      <c r="AA395" s="109"/>
      <c r="AB395" s="109"/>
    </row>
    <row r="396" spans="1:28" ht="12" customHeight="1">
      <c r="A396" s="109"/>
      <c r="B396" s="109"/>
      <c r="C396" s="109"/>
      <c r="D396" s="109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09"/>
      <c r="Z396" s="109"/>
      <c r="AA396" s="109"/>
      <c r="AB396" s="109"/>
    </row>
    <row r="397" spans="1:28" ht="12" customHeight="1">
      <c r="A397" s="109"/>
      <c r="B397" s="109"/>
      <c r="C397" s="109"/>
      <c r="D397" s="109"/>
      <c r="E397" s="109"/>
      <c r="F397" s="109"/>
      <c r="G397" s="109"/>
      <c r="H397" s="109"/>
      <c r="I397" s="109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09"/>
      <c r="Z397" s="109"/>
      <c r="AA397" s="109"/>
      <c r="AB397" s="109"/>
    </row>
    <row r="398" spans="1:28" ht="12" customHeight="1">
      <c r="A398" s="109"/>
      <c r="B398" s="109"/>
      <c r="C398" s="109"/>
      <c r="D398" s="109"/>
      <c r="E398" s="109"/>
      <c r="F398" s="109"/>
      <c r="G398" s="109"/>
      <c r="H398" s="109"/>
      <c r="I398" s="109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  <c r="Z398" s="109"/>
      <c r="AA398" s="109"/>
      <c r="AB398" s="109"/>
    </row>
    <row r="399" spans="1:28" ht="12" customHeight="1">
      <c r="A399" s="109"/>
      <c r="B399" s="109"/>
      <c r="C399" s="109"/>
      <c r="D399" s="109"/>
      <c r="E399" s="109"/>
      <c r="F399" s="109"/>
      <c r="G399" s="109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  <c r="Z399" s="109"/>
      <c r="AA399" s="109"/>
      <c r="AB399" s="109"/>
    </row>
    <row r="400" spans="1:28" ht="12" customHeight="1">
      <c r="A400" s="109"/>
      <c r="B400" s="109"/>
      <c r="C400" s="109"/>
      <c r="D400" s="109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  <c r="Z400" s="109"/>
      <c r="AA400" s="109"/>
      <c r="AB400" s="109"/>
    </row>
    <row r="401" spans="1:28" ht="12" customHeight="1">
      <c r="A401" s="109"/>
      <c r="B401" s="109"/>
      <c r="C401" s="109"/>
      <c r="D401" s="109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  <c r="Z401" s="109"/>
      <c r="AA401" s="109"/>
      <c r="AB401" s="109"/>
    </row>
    <row r="402" spans="1:28" ht="12" customHeight="1">
      <c r="A402" s="109"/>
      <c r="B402" s="109"/>
      <c r="C402" s="109"/>
      <c r="D402" s="109"/>
      <c r="E402" s="109"/>
      <c r="F402" s="109"/>
      <c r="G402" s="109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  <c r="Z402" s="109"/>
      <c r="AA402" s="109"/>
      <c r="AB402" s="109"/>
    </row>
    <row r="403" spans="1:28" ht="12" customHeight="1">
      <c r="A403" s="109"/>
      <c r="B403" s="109"/>
      <c r="C403" s="109"/>
      <c r="D403" s="109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09"/>
      <c r="Z403" s="109"/>
      <c r="AA403" s="109"/>
      <c r="AB403" s="109"/>
    </row>
    <row r="404" spans="1:28" ht="12" customHeight="1">
      <c r="A404" s="109"/>
      <c r="B404" s="109"/>
      <c r="C404" s="109"/>
      <c r="D404" s="109"/>
      <c r="E404" s="109"/>
      <c r="F404" s="109"/>
      <c r="G404" s="109"/>
      <c r="H404" s="109"/>
      <c r="I404" s="109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09"/>
      <c r="Z404" s="109"/>
      <c r="AA404" s="109"/>
      <c r="AB404" s="109"/>
    </row>
    <row r="405" spans="1:28" ht="12" customHeight="1">
      <c r="A405" s="109"/>
      <c r="B405" s="109"/>
      <c r="C405" s="109"/>
      <c r="D405" s="109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  <c r="Z405" s="109"/>
      <c r="AA405" s="109"/>
      <c r="AB405" s="109"/>
    </row>
    <row r="406" spans="1:28" ht="12" customHeight="1">
      <c r="A406" s="109"/>
      <c r="B406" s="109"/>
      <c r="C406" s="109"/>
      <c r="D406" s="109"/>
      <c r="E406" s="109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  <c r="Z406" s="109"/>
      <c r="AA406" s="109"/>
      <c r="AB406" s="109"/>
    </row>
    <row r="407" spans="1:28" ht="12" customHeight="1">
      <c r="A407" s="109"/>
      <c r="B407" s="109"/>
      <c r="C407" s="109"/>
      <c r="D407" s="109"/>
      <c r="E407" s="109"/>
      <c r="F407" s="109"/>
      <c r="G407" s="109"/>
      <c r="H407" s="109"/>
      <c r="I407" s="109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  <c r="Z407" s="109"/>
      <c r="AA407" s="109"/>
      <c r="AB407" s="109"/>
    </row>
    <row r="408" spans="1:28" ht="12" customHeight="1">
      <c r="A408" s="109"/>
      <c r="B408" s="109"/>
      <c r="C408" s="109"/>
      <c r="D408" s="109"/>
      <c r="E408" s="109"/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09"/>
      <c r="Z408" s="109"/>
      <c r="AA408" s="109"/>
      <c r="AB408" s="109"/>
    </row>
    <row r="409" spans="1:28" ht="12" customHeight="1">
      <c r="A409" s="109"/>
      <c r="B409" s="109"/>
      <c r="C409" s="109"/>
      <c r="D409" s="109"/>
      <c r="E409" s="109"/>
      <c r="F409" s="109"/>
      <c r="G409" s="109"/>
      <c r="H409" s="109"/>
      <c r="I409" s="109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  <c r="Z409" s="109"/>
      <c r="AA409" s="109"/>
      <c r="AB409" s="109"/>
    </row>
    <row r="410" spans="1:28" ht="12" customHeight="1">
      <c r="A410" s="109"/>
      <c r="B410" s="109"/>
      <c r="C410" s="109"/>
      <c r="D410" s="109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09"/>
      <c r="Z410" s="109"/>
      <c r="AA410" s="109"/>
      <c r="AB410" s="109"/>
    </row>
    <row r="411" spans="1:28" ht="12" customHeight="1">
      <c r="A411" s="109"/>
      <c r="B411" s="109"/>
      <c r="C411" s="109"/>
      <c r="D411" s="109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  <c r="Z411" s="109"/>
      <c r="AA411" s="109"/>
      <c r="AB411" s="109"/>
    </row>
    <row r="412" spans="1:28" ht="12" customHeight="1">
      <c r="A412" s="109"/>
      <c r="B412" s="109"/>
      <c r="C412" s="109"/>
      <c r="D412" s="109"/>
      <c r="E412" s="109"/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  <c r="Z412" s="109"/>
      <c r="AA412" s="109"/>
      <c r="AB412" s="109"/>
    </row>
    <row r="413" spans="1:28" ht="12" customHeight="1">
      <c r="A413" s="109"/>
      <c r="B413" s="109"/>
      <c r="C413" s="109"/>
      <c r="D413" s="109"/>
      <c r="E413" s="109"/>
      <c r="F413" s="109"/>
      <c r="G413" s="109"/>
      <c r="H413" s="109"/>
      <c r="I413" s="109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  <c r="Z413" s="109"/>
      <c r="AA413" s="109"/>
      <c r="AB413" s="109"/>
    </row>
    <row r="414" spans="1:28" ht="12" customHeight="1">
      <c r="A414" s="109"/>
      <c r="B414" s="109"/>
      <c r="C414" s="109"/>
      <c r="D414" s="109"/>
      <c r="E414" s="109"/>
      <c r="F414" s="109"/>
      <c r="G414" s="109"/>
      <c r="H414" s="109"/>
      <c r="I414" s="109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09"/>
      <c r="Z414" s="109"/>
      <c r="AA414" s="109"/>
      <c r="AB414" s="109"/>
    </row>
    <row r="415" spans="1:28" ht="12" customHeight="1">
      <c r="A415" s="109"/>
      <c r="B415" s="109"/>
      <c r="C415" s="109"/>
      <c r="D415" s="109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  <c r="Z415" s="109"/>
      <c r="AA415" s="109"/>
      <c r="AB415" s="109"/>
    </row>
    <row r="416" spans="1:28" ht="12" customHeight="1">
      <c r="A416" s="109"/>
      <c r="B416" s="109"/>
      <c r="C416" s="109"/>
      <c r="D416" s="109"/>
      <c r="E416" s="109"/>
      <c r="F416" s="109"/>
      <c r="G416" s="109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  <c r="Z416" s="109"/>
      <c r="AA416" s="109"/>
      <c r="AB416" s="109"/>
    </row>
    <row r="417" spans="1:28" ht="12" customHeight="1">
      <c r="A417" s="109"/>
      <c r="B417" s="109"/>
      <c r="C417" s="109"/>
      <c r="D417" s="109"/>
      <c r="E417" s="109"/>
      <c r="F417" s="109"/>
      <c r="G417" s="109"/>
      <c r="H417" s="109"/>
      <c r="I417" s="109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09"/>
      <c r="Z417" s="109"/>
      <c r="AA417" s="109"/>
      <c r="AB417" s="109"/>
    </row>
    <row r="418" spans="1:28" ht="12" customHeight="1">
      <c r="A418" s="109"/>
      <c r="B418" s="109"/>
      <c r="C418" s="109"/>
      <c r="D418" s="109"/>
      <c r="E418" s="109"/>
      <c r="F418" s="109"/>
      <c r="G418" s="109"/>
      <c r="H418" s="109"/>
      <c r="I418" s="109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09"/>
      <c r="Z418" s="109"/>
      <c r="AA418" s="109"/>
      <c r="AB418" s="109"/>
    </row>
    <row r="419" spans="1:28" ht="12" customHeight="1">
      <c r="A419" s="109"/>
      <c r="B419" s="109"/>
      <c r="C419" s="109"/>
      <c r="D419" s="109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  <c r="Z419" s="109"/>
      <c r="AA419" s="109"/>
      <c r="AB419" s="109"/>
    </row>
    <row r="420" spans="1:28" ht="12" customHeight="1">
      <c r="A420" s="109"/>
      <c r="B420" s="109"/>
      <c r="C420" s="109"/>
      <c r="D420" s="109"/>
      <c r="E420" s="109"/>
      <c r="F420" s="109"/>
      <c r="G420" s="109"/>
      <c r="H420" s="109"/>
      <c r="I420" s="109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09"/>
      <c r="Z420" s="109"/>
      <c r="AA420" s="109"/>
      <c r="AB420" s="109"/>
    </row>
    <row r="421" spans="1:28" ht="12" customHeight="1">
      <c r="A421" s="109"/>
      <c r="B421" s="109"/>
      <c r="C421" s="109"/>
      <c r="D421" s="109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09"/>
      <c r="Z421" s="109"/>
      <c r="AA421" s="109"/>
      <c r="AB421" s="109"/>
    </row>
    <row r="422" spans="1:28" ht="12" customHeight="1">
      <c r="A422" s="109"/>
      <c r="B422" s="109"/>
      <c r="C422" s="109"/>
      <c r="D422" s="109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  <c r="Z422" s="109"/>
      <c r="AA422" s="109"/>
      <c r="AB422" s="109"/>
    </row>
    <row r="423" spans="1:28" ht="12" customHeight="1">
      <c r="A423" s="109"/>
      <c r="B423" s="109"/>
      <c r="C423" s="109"/>
      <c r="D423" s="109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  <c r="Z423" s="109"/>
      <c r="AA423" s="109"/>
      <c r="AB423" s="109"/>
    </row>
    <row r="424" spans="1:28" ht="12" customHeight="1">
      <c r="A424" s="109"/>
      <c r="B424" s="109"/>
      <c r="C424" s="109"/>
      <c r="D424" s="109"/>
      <c r="E424" s="109"/>
      <c r="F424" s="109"/>
      <c r="G424" s="109"/>
      <c r="H424" s="109"/>
      <c r="I424" s="109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09"/>
      <c r="Z424" s="109"/>
      <c r="AA424" s="109"/>
      <c r="AB424" s="109"/>
    </row>
    <row r="425" spans="1:28" ht="12" customHeight="1">
      <c r="A425" s="109"/>
      <c r="B425" s="109"/>
      <c r="C425" s="109"/>
      <c r="D425" s="109"/>
      <c r="E425" s="109"/>
      <c r="F425" s="109"/>
      <c r="G425" s="109"/>
      <c r="H425" s="109"/>
      <c r="I425" s="109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09"/>
      <c r="Z425" s="109"/>
      <c r="AA425" s="109"/>
      <c r="AB425" s="109"/>
    </row>
    <row r="426" spans="1:28" ht="12" customHeight="1">
      <c r="A426" s="109"/>
      <c r="B426" s="109"/>
      <c r="C426" s="109"/>
      <c r="D426" s="109"/>
      <c r="E426" s="109"/>
      <c r="F426" s="109"/>
      <c r="G426" s="109"/>
      <c r="H426" s="109"/>
      <c r="I426" s="109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  <c r="Z426" s="109"/>
      <c r="AA426" s="109"/>
      <c r="AB426" s="109"/>
    </row>
    <row r="427" spans="1:28" ht="12" customHeight="1">
      <c r="A427" s="109"/>
      <c r="B427" s="109"/>
      <c r="C427" s="109"/>
      <c r="D427" s="109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  <c r="Z427" s="109"/>
      <c r="AA427" s="109"/>
      <c r="AB427" s="109"/>
    </row>
    <row r="428" spans="1:28" ht="12" customHeight="1">
      <c r="A428" s="109"/>
      <c r="B428" s="109"/>
      <c r="C428" s="109"/>
      <c r="D428" s="109"/>
      <c r="E428" s="109"/>
      <c r="F428" s="109"/>
      <c r="G428" s="109"/>
      <c r="H428" s="109"/>
      <c r="I428" s="109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09"/>
      <c r="Z428" s="109"/>
      <c r="AA428" s="109"/>
      <c r="AB428" s="109"/>
    </row>
    <row r="429" spans="1:28" ht="12" customHeight="1">
      <c r="A429" s="109"/>
      <c r="B429" s="109"/>
      <c r="C429" s="109"/>
      <c r="D429" s="109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  <c r="Z429" s="109"/>
      <c r="AA429" s="109"/>
      <c r="AB429" s="109"/>
    </row>
    <row r="430" spans="1:28" ht="12" customHeight="1">
      <c r="A430" s="109"/>
      <c r="B430" s="109"/>
      <c r="C430" s="109"/>
      <c r="D430" s="109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  <c r="Z430" s="109"/>
      <c r="AA430" s="109"/>
      <c r="AB430" s="109"/>
    </row>
    <row r="431" spans="1:28" ht="12" customHeight="1">
      <c r="A431" s="109"/>
      <c r="B431" s="109"/>
      <c r="C431" s="109"/>
      <c r="D431" s="109"/>
      <c r="E431" s="109"/>
      <c r="F431" s="109"/>
      <c r="G431" s="109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  <c r="Z431" s="109"/>
      <c r="AA431" s="109"/>
      <c r="AB431" s="109"/>
    </row>
    <row r="432" spans="1:28" ht="12" customHeight="1">
      <c r="A432" s="109"/>
      <c r="B432" s="109"/>
      <c r="C432" s="109"/>
      <c r="D432" s="109"/>
      <c r="E432" s="109"/>
      <c r="F432" s="109"/>
      <c r="G432" s="109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  <c r="Z432" s="109"/>
      <c r="AA432" s="109"/>
      <c r="AB432" s="109"/>
    </row>
    <row r="433" spans="1:28" ht="12" customHeight="1">
      <c r="A433" s="109"/>
      <c r="B433" s="109"/>
      <c r="C433" s="109"/>
      <c r="D433" s="109"/>
      <c r="E433" s="109"/>
      <c r="F433" s="109"/>
      <c r="G433" s="109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  <c r="Z433" s="109"/>
      <c r="AA433" s="109"/>
      <c r="AB433" s="109"/>
    </row>
    <row r="434" spans="1:28" ht="12" customHeight="1">
      <c r="A434" s="109"/>
      <c r="B434" s="109"/>
      <c r="C434" s="109"/>
      <c r="D434" s="109"/>
      <c r="E434" s="109"/>
      <c r="F434" s="109"/>
      <c r="G434" s="109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  <c r="Z434" s="109"/>
      <c r="AA434" s="109"/>
      <c r="AB434" s="109"/>
    </row>
    <row r="435" spans="1:28" ht="12" customHeight="1">
      <c r="A435" s="109"/>
      <c r="B435" s="109"/>
      <c r="C435" s="109"/>
      <c r="D435" s="109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  <c r="Z435" s="109"/>
      <c r="AA435" s="109"/>
      <c r="AB435" s="109"/>
    </row>
    <row r="436" spans="1:28" ht="12" customHeight="1">
      <c r="A436" s="109"/>
      <c r="B436" s="109"/>
      <c r="C436" s="109"/>
      <c r="D436" s="109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  <c r="Z436" s="109"/>
      <c r="AA436" s="109"/>
      <c r="AB436" s="109"/>
    </row>
    <row r="437" spans="1:28" ht="12" customHeight="1">
      <c r="A437" s="109"/>
      <c r="B437" s="109"/>
      <c r="C437" s="109"/>
      <c r="D437" s="109"/>
      <c r="E437" s="109"/>
      <c r="F437" s="109"/>
      <c r="G437" s="109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  <c r="Z437" s="109"/>
      <c r="AA437" s="109"/>
      <c r="AB437" s="109"/>
    </row>
    <row r="438" spans="1:28" ht="12" customHeight="1">
      <c r="A438" s="109"/>
      <c r="B438" s="109"/>
      <c r="C438" s="109"/>
      <c r="D438" s="109"/>
      <c r="E438" s="109"/>
      <c r="F438" s="109"/>
      <c r="G438" s="109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  <c r="Z438" s="109"/>
      <c r="AA438" s="109"/>
      <c r="AB438" s="109"/>
    </row>
    <row r="439" spans="1:28" ht="12" customHeight="1">
      <c r="A439" s="109"/>
      <c r="B439" s="109"/>
      <c r="C439" s="109"/>
      <c r="D439" s="109"/>
      <c r="E439" s="109"/>
      <c r="F439" s="109"/>
      <c r="G439" s="109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  <c r="Z439" s="109"/>
      <c r="AA439" s="109"/>
      <c r="AB439" s="109"/>
    </row>
    <row r="440" spans="1:28" ht="12" customHeight="1">
      <c r="A440" s="109"/>
      <c r="B440" s="109"/>
      <c r="C440" s="109"/>
      <c r="D440" s="109"/>
      <c r="E440" s="109"/>
      <c r="F440" s="109"/>
      <c r="G440" s="109"/>
      <c r="H440" s="109"/>
      <c r="I440" s="109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09"/>
      <c r="Z440" s="109"/>
      <c r="AA440" s="109"/>
      <c r="AB440" s="109"/>
    </row>
    <row r="441" spans="1:28" ht="12" customHeight="1">
      <c r="A441" s="109"/>
      <c r="B441" s="109"/>
      <c r="C441" s="109"/>
      <c r="D441" s="109"/>
      <c r="E441" s="109"/>
      <c r="F441" s="109"/>
      <c r="G441" s="109"/>
      <c r="H441" s="109"/>
      <c r="I441" s="109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09"/>
      <c r="Z441" s="109"/>
      <c r="AA441" s="109"/>
      <c r="AB441" s="109"/>
    </row>
    <row r="442" spans="1:28" ht="12" customHeight="1">
      <c r="A442" s="109"/>
      <c r="B442" s="109"/>
      <c r="C442" s="109"/>
      <c r="D442" s="109"/>
      <c r="E442" s="109"/>
      <c r="F442" s="109"/>
      <c r="G442" s="109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09"/>
      <c r="Z442" s="109"/>
      <c r="AA442" s="109"/>
      <c r="AB442" s="109"/>
    </row>
    <row r="443" spans="1:28" ht="12" customHeight="1">
      <c r="A443" s="109"/>
      <c r="B443" s="109"/>
      <c r="C443" s="109"/>
      <c r="D443" s="109"/>
      <c r="E443" s="109"/>
      <c r="F443" s="109"/>
      <c r="G443" s="109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  <c r="Z443" s="109"/>
      <c r="AA443" s="109"/>
      <c r="AB443" s="109"/>
    </row>
    <row r="444" spans="1:28" ht="12" customHeight="1">
      <c r="A444" s="109"/>
      <c r="B444" s="109"/>
      <c r="C444" s="109"/>
      <c r="D444" s="109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  <c r="Z444" s="109"/>
      <c r="AA444" s="109"/>
      <c r="AB444" s="109"/>
    </row>
    <row r="445" spans="1:28" ht="12" customHeight="1">
      <c r="A445" s="109"/>
      <c r="B445" s="109"/>
      <c r="C445" s="109"/>
      <c r="D445" s="109"/>
      <c r="E445" s="109"/>
      <c r="F445" s="109"/>
      <c r="G445" s="109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  <c r="Z445" s="109"/>
      <c r="AA445" s="109"/>
      <c r="AB445" s="109"/>
    </row>
    <row r="446" spans="1:28" ht="12" customHeight="1">
      <c r="A446" s="109"/>
      <c r="B446" s="109"/>
      <c r="C446" s="109"/>
      <c r="D446" s="109"/>
      <c r="E446" s="109"/>
      <c r="F446" s="109"/>
      <c r="G446" s="109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  <c r="Z446" s="109"/>
      <c r="AA446" s="109"/>
      <c r="AB446" s="109"/>
    </row>
    <row r="447" spans="1:28" ht="12" customHeight="1">
      <c r="A447" s="109"/>
      <c r="B447" s="109"/>
      <c r="C447" s="109"/>
      <c r="D447" s="109"/>
      <c r="E447" s="109"/>
      <c r="F447" s="109"/>
      <c r="G447" s="109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09"/>
      <c r="Z447" s="109"/>
      <c r="AA447" s="109"/>
      <c r="AB447" s="109"/>
    </row>
    <row r="448" spans="1:28" ht="12" customHeight="1">
      <c r="A448" s="109"/>
      <c r="B448" s="109"/>
      <c r="C448" s="109"/>
      <c r="D448" s="109"/>
      <c r="E448" s="109"/>
      <c r="F448" s="109"/>
      <c r="G448" s="109"/>
      <c r="H448" s="109"/>
      <c r="I448" s="109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  <c r="Z448" s="109"/>
      <c r="AA448" s="109"/>
      <c r="AB448" s="109"/>
    </row>
    <row r="449" spans="1:28" ht="12" customHeight="1">
      <c r="A449" s="109"/>
      <c r="B449" s="109"/>
      <c r="C449" s="109"/>
      <c r="D449" s="109"/>
      <c r="E449" s="109"/>
      <c r="F449" s="109"/>
      <c r="G449" s="109"/>
      <c r="H449" s="109"/>
      <c r="I449" s="109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  <c r="Z449" s="109"/>
      <c r="AA449" s="109"/>
      <c r="AB449" s="109"/>
    </row>
    <row r="450" spans="1:28" ht="12" customHeight="1">
      <c r="A450" s="109"/>
      <c r="B450" s="109"/>
      <c r="C450" s="109"/>
      <c r="D450" s="109"/>
      <c r="E450" s="109"/>
      <c r="F450" s="109"/>
      <c r="G450" s="109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  <c r="Z450" s="109"/>
      <c r="AA450" s="109"/>
      <c r="AB450" s="109"/>
    </row>
    <row r="451" spans="1:28" ht="12" customHeight="1">
      <c r="A451" s="109"/>
      <c r="B451" s="109"/>
      <c r="C451" s="109"/>
      <c r="D451" s="109"/>
      <c r="E451" s="109"/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  <c r="Z451" s="109"/>
      <c r="AA451" s="109"/>
      <c r="AB451" s="109"/>
    </row>
    <row r="452" spans="1:28" ht="12" customHeight="1">
      <c r="A452" s="109"/>
      <c r="B452" s="109"/>
      <c r="C452" s="109"/>
      <c r="D452" s="109"/>
      <c r="E452" s="109"/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  <c r="Z452" s="109"/>
      <c r="AA452" s="109"/>
      <c r="AB452" s="109"/>
    </row>
    <row r="453" spans="1:28" ht="12" customHeight="1">
      <c r="A453" s="109"/>
      <c r="B453" s="109"/>
      <c r="C453" s="109"/>
      <c r="D453" s="109"/>
      <c r="E453" s="109"/>
      <c r="F453" s="109"/>
      <c r="G453" s="109"/>
      <c r="H453" s="109"/>
      <c r="I453" s="109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09"/>
      <c r="Z453" s="109"/>
      <c r="AA453" s="109"/>
      <c r="AB453" s="109"/>
    </row>
    <row r="454" spans="1:28" ht="12" customHeight="1">
      <c r="A454" s="109"/>
      <c r="B454" s="109"/>
      <c r="C454" s="109"/>
      <c r="D454" s="109"/>
      <c r="E454" s="109"/>
      <c r="F454" s="109"/>
      <c r="G454" s="109"/>
      <c r="H454" s="109"/>
      <c r="I454" s="109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09"/>
      <c r="Z454" s="109"/>
      <c r="AA454" s="109"/>
      <c r="AB454" s="109"/>
    </row>
    <row r="455" spans="1:28" ht="12" customHeight="1">
      <c r="A455" s="109"/>
      <c r="B455" s="109"/>
      <c r="C455" s="109"/>
      <c r="D455" s="109"/>
      <c r="E455" s="109"/>
      <c r="F455" s="109"/>
      <c r="G455" s="109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  <c r="Z455" s="109"/>
      <c r="AA455" s="109"/>
      <c r="AB455" s="109"/>
    </row>
    <row r="456" spans="1:28" ht="12" customHeight="1">
      <c r="A456" s="109"/>
      <c r="B456" s="109"/>
      <c r="C456" s="109"/>
      <c r="D456" s="109"/>
      <c r="E456" s="109"/>
      <c r="F456" s="109"/>
      <c r="G456" s="109"/>
      <c r="H456" s="109"/>
      <c r="I456" s="109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09"/>
      <c r="Z456" s="109"/>
      <c r="AA456" s="109"/>
      <c r="AB456" s="109"/>
    </row>
    <row r="457" spans="1:28" ht="12" customHeight="1">
      <c r="A457" s="109"/>
      <c r="B457" s="109"/>
      <c r="C457" s="109"/>
      <c r="D457" s="109"/>
      <c r="E457" s="109"/>
      <c r="F457" s="109"/>
      <c r="G457" s="109"/>
      <c r="H457" s="109"/>
      <c r="I457" s="109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  <c r="Z457" s="109"/>
      <c r="AA457" s="109"/>
      <c r="AB457" s="109"/>
    </row>
    <row r="458" spans="1:28" ht="12" customHeight="1">
      <c r="A458" s="109"/>
      <c r="B458" s="109"/>
      <c r="C458" s="109"/>
      <c r="D458" s="109"/>
      <c r="E458" s="109"/>
      <c r="F458" s="109"/>
      <c r="G458" s="109"/>
      <c r="H458" s="109"/>
      <c r="I458" s="109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  <c r="Z458" s="109"/>
      <c r="AA458" s="109"/>
      <c r="AB458" s="109"/>
    </row>
    <row r="459" spans="1:28" ht="12" customHeight="1">
      <c r="A459" s="109"/>
      <c r="B459" s="109"/>
      <c r="C459" s="109"/>
      <c r="D459" s="109"/>
      <c r="E459" s="109"/>
      <c r="F459" s="109"/>
      <c r="G459" s="109"/>
      <c r="H459" s="109"/>
      <c r="I459" s="109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  <c r="Z459" s="109"/>
      <c r="AA459" s="109"/>
      <c r="AB459" s="109"/>
    </row>
    <row r="460" spans="1:28" ht="12" customHeight="1">
      <c r="A460" s="109"/>
      <c r="B460" s="109"/>
      <c r="C460" s="109"/>
      <c r="D460" s="109"/>
      <c r="E460" s="109"/>
      <c r="F460" s="109"/>
      <c r="G460" s="109"/>
      <c r="H460" s="109"/>
      <c r="I460" s="109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  <c r="Z460" s="109"/>
      <c r="AA460" s="109"/>
      <c r="AB460" s="109"/>
    </row>
    <row r="461" spans="1:28" ht="12" customHeight="1">
      <c r="A461" s="109"/>
      <c r="B461" s="109"/>
      <c r="C461" s="109"/>
      <c r="D461" s="109"/>
      <c r="E461" s="109"/>
      <c r="F461" s="109"/>
      <c r="G461" s="109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  <c r="Z461" s="109"/>
      <c r="AA461" s="109"/>
      <c r="AB461" s="109"/>
    </row>
    <row r="462" spans="1:28" ht="12" customHeight="1">
      <c r="A462" s="109"/>
      <c r="B462" s="109"/>
      <c r="C462" s="109"/>
      <c r="D462" s="109"/>
      <c r="E462" s="109"/>
      <c r="F462" s="109"/>
      <c r="G462" s="109"/>
      <c r="H462" s="109"/>
      <c r="I462" s="109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  <c r="Z462" s="109"/>
      <c r="AA462" s="109"/>
      <c r="AB462" s="109"/>
    </row>
    <row r="463" spans="1:28" ht="12" customHeight="1">
      <c r="A463" s="109"/>
      <c r="B463" s="109"/>
      <c r="C463" s="109"/>
      <c r="D463" s="109"/>
      <c r="E463" s="109"/>
      <c r="F463" s="109"/>
      <c r="G463" s="109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  <c r="Z463" s="109"/>
      <c r="AA463" s="109"/>
      <c r="AB463" s="109"/>
    </row>
    <row r="464" spans="1:28" ht="12" customHeight="1">
      <c r="A464" s="109"/>
      <c r="B464" s="109"/>
      <c r="C464" s="109"/>
      <c r="D464" s="109"/>
      <c r="E464" s="109"/>
      <c r="F464" s="109"/>
      <c r="G464" s="109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  <c r="Z464" s="109"/>
      <c r="AA464" s="109"/>
      <c r="AB464" s="109"/>
    </row>
    <row r="465" spans="1:28" ht="12" customHeight="1">
      <c r="A465" s="109"/>
      <c r="B465" s="109"/>
      <c r="C465" s="109"/>
      <c r="D465" s="109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  <c r="Z465" s="109"/>
      <c r="AA465" s="109"/>
      <c r="AB465" s="109"/>
    </row>
    <row r="466" spans="1:28" ht="12" customHeight="1">
      <c r="A466" s="109"/>
      <c r="B466" s="109"/>
      <c r="C466" s="109"/>
      <c r="D466" s="109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  <c r="Z466" s="109"/>
      <c r="AA466" s="109"/>
      <c r="AB466" s="109"/>
    </row>
    <row r="467" spans="1:28" ht="12" customHeight="1">
      <c r="A467" s="109"/>
      <c r="B467" s="109"/>
      <c r="C467" s="109"/>
      <c r="D467" s="109"/>
      <c r="E467" s="109"/>
      <c r="F467" s="109"/>
      <c r="G467" s="109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  <c r="Z467" s="109"/>
      <c r="AA467" s="109"/>
      <c r="AB467" s="109"/>
    </row>
    <row r="468" spans="1:28" ht="12" customHeight="1">
      <c r="A468" s="109"/>
      <c r="B468" s="109"/>
      <c r="C468" s="109"/>
      <c r="D468" s="109"/>
      <c r="E468" s="109"/>
      <c r="F468" s="109"/>
      <c r="G468" s="109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  <c r="Z468" s="109"/>
      <c r="AA468" s="109"/>
      <c r="AB468" s="109"/>
    </row>
    <row r="469" spans="1:28" ht="12" customHeight="1">
      <c r="A469" s="109"/>
      <c r="B469" s="109"/>
      <c r="C469" s="109"/>
      <c r="D469" s="109"/>
      <c r="E469" s="109"/>
      <c r="F469" s="109"/>
      <c r="G469" s="109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  <c r="Z469" s="109"/>
      <c r="AA469" s="109"/>
      <c r="AB469" s="109"/>
    </row>
    <row r="470" spans="1:28" ht="12" customHeight="1">
      <c r="A470" s="109"/>
      <c r="B470" s="109"/>
      <c r="C470" s="109"/>
      <c r="D470" s="109"/>
      <c r="E470" s="109"/>
      <c r="F470" s="109"/>
      <c r="G470" s="109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  <c r="Z470" s="109"/>
      <c r="AA470" s="109"/>
      <c r="AB470" s="109"/>
    </row>
    <row r="471" spans="1:28" ht="12" customHeight="1">
      <c r="A471" s="109"/>
      <c r="B471" s="109"/>
      <c r="C471" s="109"/>
      <c r="D471" s="109"/>
      <c r="E471" s="109"/>
      <c r="F471" s="109"/>
      <c r="G471" s="109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  <c r="Z471" s="109"/>
      <c r="AA471" s="109"/>
      <c r="AB471" s="109"/>
    </row>
    <row r="472" spans="1:28" ht="12" customHeight="1">
      <c r="A472" s="109"/>
      <c r="B472" s="109"/>
      <c r="C472" s="109"/>
      <c r="D472" s="10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</row>
    <row r="473" spans="1:28" ht="12" customHeight="1">
      <c r="A473" s="109"/>
      <c r="B473" s="109"/>
      <c r="C473" s="109"/>
      <c r="D473" s="109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  <c r="Z473" s="109"/>
      <c r="AA473" s="109"/>
      <c r="AB473" s="109"/>
    </row>
    <row r="474" spans="1:28" ht="12" customHeight="1">
      <c r="A474" s="109"/>
      <c r="B474" s="109"/>
      <c r="C474" s="109"/>
      <c r="D474" s="109"/>
      <c r="E474" s="109"/>
      <c r="F474" s="109"/>
      <c r="G474" s="109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  <c r="Z474" s="109"/>
      <c r="AA474" s="109"/>
      <c r="AB474" s="109"/>
    </row>
    <row r="475" spans="1:28" ht="12" customHeight="1">
      <c r="A475" s="109"/>
      <c r="B475" s="109"/>
      <c r="C475" s="109"/>
      <c r="D475" s="109"/>
      <c r="E475" s="109"/>
      <c r="F475" s="109"/>
      <c r="G475" s="109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  <c r="Z475" s="109"/>
      <c r="AA475" s="109"/>
      <c r="AB475" s="109"/>
    </row>
    <row r="476" spans="1:28" ht="12" customHeight="1">
      <c r="A476" s="109"/>
      <c r="B476" s="109"/>
      <c r="C476" s="109"/>
      <c r="D476" s="109"/>
      <c r="E476" s="109"/>
      <c r="F476" s="109"/>
      <c r="G476" s="109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  <c r="Z476" s="109"/>
      <c r="AA476" s="109"/>
      <c r="AB476" s="109"/>
    </row>
    <row r="477" spans="1:28" ht="12" customHeight="1">
      <c r="A477" s="109"/>
      <c r="B477" s="109"/>
      <c r="C477" s="109"/>
      <c r="D477" s="109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  <c r="Z477" s="109"/>
      <c r="AA477" s="109"/>
      <c r="AB477" s="109"/>
    </row>
    <row r="478" spans="1:28" ht="12" customHeight="1">
      <c r="A478" s="109"/>
      <c r="B478" s="109"/>
      <c r="C478" s="109"/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  <c r="Z478" s="109"/>
      <c r="AA478" s="109"/>
      <c r="AB478" s="109"/>
    </row>
    <row r="479" spans="1:28" ht="12" customHeight="1">
      <c r="A479" s="109"/>
      <c r="B479" s="109"/>
      <c r="C479" s="109"/>
      <c r="D479" s="109"/>
      <c r="E479" s="109"/>
      <c r="F479" s="109"/>
      <c r="G479" s="109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  <c r="Z479" s="109"/>
      <c r="AA479" s="109"/>
      <c r="AB479" s="109"/>
    </row>
    <row r="480" spans="1:28" ht="12" customHeight="1">
      <c r="A480" s="109"/>
      <c r="B480" s="109"/>
      <c r="C480" s="109"/>
      <c r="D480" s="109"/>
      <c r="E480" s="109"/>
      <c r="F480" s="109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  <c r="Z480" s="109"/>
      <c r="AA480" s="109"/>
      <c r="AB480" s="109"/>
    </row>
    <row r="481" spans="1:28" ht="12" customHeight="1">
      <c r="A481" s="109"/>
      <c r="B481" s="109"/>
      <c r="C481" s="109"/>
      <c r="D481" s="109"/>
      <c r="E481" s="109"/>
      <c r="F481" s="109"/>
      <c r="G481" s="109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  <c r="Z481" s="109"/>
      <c r="AA481" s="109"/>
      <c r="AB481" s="109"/>
    </row>
    <row r="482" spans="1:28" ht="12" customHeight="1">
      <c r="A482" s="109"/>
      <c r="B482" s="109"/>
      <c r="C482" s="109"/>
      <c r="D482" s="109"/>
      <c r="E482" s="109"/>
      <c r="F482" s="109"/>
      <c r="G482" s="109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  <c r="Z482" s="109"/>
      <c r="AA482" s="109"/>
      <c r="AB482" s="109"/>
    </row>
    <row r="483" spans="1:28" ht="12" customHeight="1">
      <c r="A483" s="109"/>
      <c r="B483" s="109"/>
      <c r="C483" s="109"/>
      <c r="D483" s="109"/>
      <c r="E483" s="109"/>
      <c r="F483" s="109"/>
      <c r="G483" s="109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  <c r="Z483" s="109"/>
      <c r="AA483" s="109"/>
      <c r="AB483" s="109"/>
    </row>
    <row r="484" spans="1:28" ht="12" customHeight="1">
      <c r="A484" s="109"/>
      <c r="B484" s="109"/>
      <c r="C484" s="109"/>
      <c r="D484" s="109"/>
      <c r="E484" s="109"/>
      <c r="F484" s="109"/>
      <c r="G484" s="109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  <c r="Z484" s="109"/>
      <c r="AA484" s="109"/>
      <c r="AB484" s="109"/>
    </row>
    <row r="485" spans="1:28" ht="12" customHeight="1">
      <c r="A485" s="109"/>
      <c r="B485" s="109"/>
      <c r="C485" s="109"/>
      <c r="D485" s="109"/>
      <c r="E485" s="109"/>
      <c r="F485" s="109"/>
      <c r="G485" s="109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  <c r="Z485" s="109"/>
      <c r="AA485" s="109"/>
      <c r="AB485" s="109"/>
    </row>
    <row r="486" spans="1:28" ht="12" customHeight="1">
      <c r="A486" s="109"/>
      <c r="B486" s="109"/>
      <c r="C486" s="109"/>
      <c r="D486" s="109"/>
      <c r="E486" s="109"/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  <c r="Z486" s="109"/>
      <c r="AA486" s="109"/>
      <c r="AB486" s="109"/>
    </row>
    <row r="487" spans="1:28" ht="12" customHeight="1">
      <c r="A487" s="109"/>
      <c r="B487" s="109"/>
      <c r="C487" s="109"/>
      <c r="D487" s="109"/>
      <c r="E487" s="109"/>
      <c r="F487" s="109"/>
      <c r="G487" s="109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  <c r="Z487" s="109"/>
      <c r="AA487" s="109"/>
      <c r="AB487" s="109"/>
    </row>
    <row r="488" spans="1:28" ht="12" customHeight="1">
      <c r="A488" s="109"/>
      <c r="B488" s="109"/>
      <c r="C488" s="109"/>
      <c r="D488" s="109"/>
      <c r="E488" s="109"/>
      <c r="F488" s="109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  <c r="Z488" s="109"/>
      <c r="AA488" s="109"/>
      <c r="AB488" s="109"/>
    </row>
    <row r="489" spans="1:28" ht="12" customHeight="1">
      <c r="A489" s="109"/>
      <c r="B489" s="109"/>
      <c r="C489" s="109"/>
      <c r="D489" s="109"/>
      <c r="E489" s="109"/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  <c r="Z489" s="109"/>
      <c r="AA489" s="109"/>
      <c r="AB489" s="109"/>
    </row>
    <row r="490" spans="1:28" ht="12" customHeight="1">
      <c r="A490" s="109"/>
      <c r="B490" s="109"/>
      <c r="C490" s="109"/>
      <c r="D490" s="109"/>
      <c r="E490" s="109"/>
      <c r="F490" s="109"/>
      <c r="G490" s="109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  <c r="Z490" s="109"/>
      <c r="AA490" s="109"/>
      <c r="AB490" s="109"/>
    </row>
    <row r="491" spans="1:28" ht="12" customHeight="1">
      <c r="A491" s="109"/>
      <c r="B491" s="109"/>
      <c r="C491" s="109"/>
      <c r="D491" s="109"/>
      <c r="E491" s="109"/>
      <c r="F491" s="109"/>
      <c r="G491" s="109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  <c r="Z491" s="109"/>
      <c r="AA491" s="109"/>
      <c r="AB491" s="109"/>
    </row>
    <row r="492" spans="1:28" ht="12" customHeight="1">
      <c r="A492" s="109"/>
      <c r="B492" s="109"/>
      <c r="C492" s="109"/>
      <c r="D492" s="109"/>
      <c r="E492" s="109"/>
      <c r="F492" s="109"/>
      <c r="G492" s="109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  <c r="Z492" s="109"/>
      <c r="AA492" s="109"/>
      <c r="AB492" s="109"/>
    </row>
    <row r="493" spans="1:28" ht="12" customHeight="1">
      <c r="A493" s="109"/>
      <c r="B493" s="109"/>
      <c r="C493" s="109"/>
      <c r="D493" s="109"/>
      <c r="E493" s="109"/>
      <c r="F493" s="109"/>
      <c r="G493" s="109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  <c r="Z493" s="109"/>
      <c r="AA493" s="109"/>
      <c r="AB493" s="109"/>
    </row>
    <row r="494" spans="1:28" ht="12" customHeight="1">
      <c r="A494" s="109"/>
      <c r="B494" s="109"/>
      <c r="C494" s="109"/>
      <c r="D494" s="109"/>
      <c r="E494" s="109"/>
      <c r="F494" s="109"/>
      <c r="G494" s="109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  <c r="Z494" s="109"/>
      <c r="AA494" s="109"/>
      <c r="AB494" s="109"/>
    </row>
    <row r="495" spans="1:28" ht="12" customHeight="1">
      <c r="A495" s="109"/>
      <c r="B495" s="109"/>
      <c r="C495" s="109"/>
      <c r="D495" s="109"/>
      <c r="E495" s="109"/>
      <c r="F495" s="109"/>
      <c r="G495" s="109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  <c r="Z495" s="109"/>
      <c r="AA495" s="109"/>
      <c r="AB495" s="109"/>
    </row>
    <row r="496" spans="1:28" ht="12" customHeight="1">
      <c r="A496" s="109"/>
      <c r="B496" s="109"/>
      <c r="C496" s="109"/>
      <c r="D496" s="109"/>
      <c r="E496" s="109"/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  <c r="Z496" s="109"/>
      <c r="AA496" s="109"/>
      <c r="AB496" s="109"/>
    </row>
    <row r="497" spans="1:28" ht="12" customHeight="1">
      <c r="A497" s="109"/>
      <c r="B497" s="109"/>
      <c r="C497" s="109"/>
      <c r="D497" s="109"/>
      <c r="E497" s="109"/>
      <c r="F497" s="109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  <c r="Z497" s="109"/>
      <c r="AA497" s="109"/>
      <c r="AB497" s="109"/>
    </row>
    <row r="498" spans="1:28" ht="12" customHeight="1">
      <c r="A498" s="109"/>
      <c r="B498" s="109"/>
      <c r="C498" s="109"/>
      <c r="D498" s="109"/>
      <c r="E498" s="109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  <c r="Z498" s="109"/>
      <c r="AA498" s="109"/>
      <c r="AB498" s="109"/>
    </row>
    <row r="499" spans="1:28" ht="12" customHeight="1">
      <c r="A499" s="109"/>
      <c r="B499" s="109"/>
      <c r="C499" s="109"/>
      <c r="D499" s="109"/>
      <c r="E499" s="109"/>
      <c r="F499" s="109"/>
      <c r="G499" s="109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  <c r="Z499" s="109"/>
      <c r="AA499" s="109"/>
      <c r="AB499" s="109"/>
    </row>
    <row r="500" spans="1:28" ht="12" customHeight="1">
      <c r="A500" s="109"/>
      <c r="B500" s="109"/>
      <c r="C500" s="109"/>
      <c r="D500" s="109"/>
      <c r="E500" s="109"/>
      <c r="F500" s="109"/>
      <c r="G500" s="109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  <c r="Z500" s="109"/>
      <c r="AA500" s="109"/>
      <c r="AB500" s="109"/>
    </row>
    <row r="501" spans="1:28" ht="12" customHeight="1">
      <c r="A501" s="109"/>
      <c r="B501" s="109"/>
      <c r="C501" s="109"/>
      <c r="D501" s="109"/>
      <c r="E501" s="109"/>
      <c r="F501" s="109"/>
      <c r="G501" s="109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  <c r="Z501" s="109"/>
      <c r="AA501" s="109"/>
      <c r="AB501" s="109"/>
    </row>
    <row r="502" spans="1:28" ht="12" customHeight="1">
      <c r="A502" s="109"/>
      <c r="B502" s="109"/>
      <c r="C502" s="109"/>
      <c r="D502" s="109"/>
      <c r="E502" s="109"/>
      <c r="F502" s="109"/>
      <c r="G502" s="109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  <c r="Z502" s="109"/>
      <c r="AA502" s="109"/>
      <c r="AB502" s="109"/>
    </row>
    <row r="503" spans="1:28" ht="12" customHeight="1">
      <c r="A503" s="109"/>
      <c r="B503" s="109"/>
      <c r="C503" s="109"/>
      <c r="D503" s="109"/>
      <c r="E503" s="109"/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  <c r="Z503" s="109"/>
      <c r="AA503" s="109"/>
      <c r="AB503" s="109"/>
    </row>
    <row r="504" spans="1:28" ht="12" customHeight="1">
      <c r="A504" s="109"/>
      <c r="B504" s="109"/>
      <c r="C504" s="109"/>
      <c r="D504" s="109"/>
      <c r="E504" s="109"/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  <c r="Z504" s="109"/>
      <c r="AA504" s="109"/>
      <c r="AB504" s="109"/>
    </row>
    <row r="505" spans="1:28" ht="12" customHeight="1">
      <c r="A505" s="109"/>
      <c r="B505" s="109"/>
      <c r="C505" s="109"/>
      <c r="D505" s="109"/>
      <c r="E505" s="109"/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  <c r="Z505" s="109"/>
      <c r="AA505" s="109"/>
      <c r="AB505" s="109"/>
    </row>
    <row r="506" spans="1:28" ht="12" customHeight="1">
      <c r="A506" s="109"/>
      <c r="B506" s="109"/>
      <c r="C506" s="109"/>
      <c r="D506" s="109"/>
      <c r="E506" s="109"/>
      <c r="F506" s="109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  <c r="Z506" s="109"/>
      <c r="AA506" s="109"/>
      <c r="AB506" s="109"/>
    </row>
    <row r="507" spans="1:28" ht="12" customHeight="1">
      <c r="A507" s="109"/>
      <c r="B507" s="109"/>
      <c r="C507" s="109"/>
      <c r="D507" s="109"/>
      <c r="E507" s="109"/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  <c r="Z507" s="109"/>
      <c r="AA507" s="109"/>
      <c r="AB507" s="109"/>
    </row>
    <row r="508" spans="1:28" ht="12" customHeight="1">
      <c r="A508" s="109"/>
      <c r="B508" s="109"/>
      <c r="C508" s="109"/>
      <c r="D508" s="109"/>
      <c r="E508" s="109"/>
      <c r="F508" s="109"/>
      <c r="G508" s="109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  <c r="Z508" s="109"/>
      <c r="AA508" s="109"/>
      <c r="AB508" s="109"/>
    </row>
    <row r="509" spans="1:28" ht="12" customHeight="1">
      <c r="A509" s="109"/>
      <c r="B509" s="109"/>
      <c r="C509" s="109"/>
      <c r="D509" s="109"/>
      <c r="E509" s="109"/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  <c r="Z509" s="109"/>
      <c r="AA509" s="109"/>
      <c r="AB509" s="109"/>
    </row>
    <row r="510" spans="1:28" ht="12" customHeight="1">
      <c r="A510" s="109"/>
      <c r="B510" s="109"/>
      <c r="C510" s="109"/>
      <c r="D510" s="109"/>
      <c r="E510" s="109"/>
      <c r="F510" s="109"/>
      <c r="G510" s="109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  <c r="Z510" s="109"/>
      <c r="AA510" s="109"/>
      <c r="AB510" s="109"/>
    </row>
    <row r="511" spans="1:28" ht="12" customHeight="1">
      <c r="A511" s="109"/>
      <c r="B511" s="109"/>
      <c r="C511" s="109"/>
      <c r="D511" s="109"/>
      <c r="E511" s="109"/>
      <c r="F511" s="109"/>
      <c r="G511" s="109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  <c r="Z511" s="109"/>
      <c r="AA511" s="109"/>
      <c r="AB511" s="109"/>
    </row>
    <row r="512" spans="1:28" ht="12" customHeight="1">
      <c r="A512" s="109"/>
      <c r="B512" s="109"/>
      <c r="C512" s="109"/>
      <c r="D512" s="109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  <c r="Z512" s="109"/>
      <c r="AA512" s="109"/>
      <c r="AB512" s="109"/>
    </row>
    <row r="513" spans="1:28" ht="12" customHeight="1">
      <c r="A513" s="109"/>
      <c r="B513" s="109"/>
      <c r="C513" s="109"/>
      <c r="D513" s="109"/>
      <c r="E513" s="109"/>
      <c r="F513" s="109"/>
      <c r="G513" s="109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  <c r="Z513" s="109"/>
      <c r="AA513" s="109"/>
      <c r="AB513" s="109"/>
    </row>
    <row r="514" spans="1:28" ht="12" customHeight="1">
      <c r="A514" s="109"/>
      <c r="B514" s="109"/>
      <c r="C514" s="109"/>
      <c r="D514" s="109"/>
      <c r="E514" s="109"/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  <c r="Z514" s="109"/>
      <c r="AA514" s="109"/>
      <c r="AB514" s="109"/>
    </row>
    <row r="515" spans="1:28" ht="12" customHeight="1">
      <c r="A515" s="109"/>
      <c r="B515" s="109"/>
      <c r="C515" s="109"/>
      <c r="D515" s="109"/>
      <c r="E515" s="109"/>
      <c r="F515" s="109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  <c r="Z515" s="109"/>
      <c r="AA515" s="109"/>
      <c r="AB515" s="109"/>
    </row>
    <row r="516" spans="1:28" ht="12" customHeight="1">
      <c r="A516" s="109"/>
      <c r="B516" s="109"/>
      <c r="C516" s="109"/>
      <c r="D516" s="109"/>
      <c r="E516" s="109"/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  <c r="Z516" s="109"/>
      <c r="AA516" s="109"/>
      <c r="AB516" s="109"/>
    </row>
    <row r="517" spans="1:28" ht="12" customHeight="1">
      <c r="A517" s="109"/>
      <c r="B517" s="109"/>
      <c r="C517" s="109"/>
      <c r="D517" s="109"/>
      <c r="E517" s="109"/>
      <c r="F517" s="109"/>
      <c r="G517" s="109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  <c r="Z517" s="109"/>
      <c r="AA517" s="109"/>
      <c r="AB517" s="109"/>
    </row>
    <row r="518" spans="1:28" ht="12" customHeight="1">
      <c r="A518" s="109"/>
      <c r="B518" s="109"/>
      <c r="C518" s="109"/>
      <c r="D518" s="109"/>
      <c r="E518" s="109"/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  <c r="Z518" s="109"/>
      <c r="AA518" s="109"/>
      <c r="AB518" s="109"/>
    </row>
    <row r="519" spans="1:28" ht="12" customHeight="1">
      <c r="A519" s="109"/>
      <c r="B519" s="109"/>
      <c r="C519" s="109"/>
      <c r="D519" s="109"/>
      <c r="E519" s="109"/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  <c r="Z519" s="109"/>
      <c r="AA519" s="109"/>
      <c r="AB519" s="109"/>
    </row>
    <row r="520" spans="1:28" ht="12" customHeight="1">
      <c r="A520" s="109"/>
      <c r="B520" s="109"/>
      <c r="C520" s="109"/>
      <c r="D520" s="109"/>
      <c r="E520" s="109"/>
      <c r="F520" s="109"/>
      <c r="G520" s="109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  <c r="Z520" s="109"/>
      <c r="AA520" s="109"/>
      <c r="AB520" s="109"/>
    </row>
    <row r="521" spans="1:28" ht="12" customHeight="1">
      <c r="A521" s="109"/>
      <c r="B521" s="109"/>
      <c r="C521" s="109"/>
      <c r="D521" s="109"/>
      <c r="E521" s="109"/>
      <c r="F521" s="109"/>
      <c r="G521" s="109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  <c r="Z521" s="109"/>
      <c r="AA521" s="109"/>
      <c r="AB521" s="109"/>
    </row>
    <row r="522" spans="1:28" ht="12" customHeight="1">
      <c r="A522" s="109"/>
      <c r="B522" s="109"/>
      <c r="C522" s="109"/>
      <c r="D522" s="109"/>
      <c r="E522" s="109"/>
      <c r="F522" s="109"/>
      <c r="G522" s="109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  <c r="Z522" s="109"/>
      <c r="AA522" s="109"/>
      <c r="AB522" s="109"/>
    </row>
    <row r="523" spans="1:28" ht="12" customHeight="1">
      <c r="A523" s="109"/>
      <c r="B523" s="109"/>
      <c r="C523" s="109"/>
      <c r="D523" s="109"/>
      <c r="E523" s="109"/>
      <c r="F523" s="109"/>
      <c r="G523" s="109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  <c r="Z523" s="109"/>
      <c r="AA523" s="109"/>
      <c r="AB523" s="109"/>
    </row>
    <row r="524" spans="1:28" ht="12" customHeight="1">
      <c r="A524" s="109"/>
      <c r="B524" s="109"/>
      <c r="C524" s="109"/>
      <c r="D524" s="109"/>
      <c r="E524" s="109"/>
      <c r="F524" s="109"/>
      <c r="G524" s="109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  <c r="Z524" s="109"/>
      <c r="AA524" s="109"/>
      <c r="AB524" s="109"/>
    </row>
    <row r="525" spans="1:28" ht="12" customHeight="1">
      <c r="A525" s="109"/>
      <c r="B525" s="109"/>
      <c r="C525" s="109"/>
      <c r="D525" s="109"/>
      <c r="E525" s="109"/>
      <c r="F525" s="109"/>
      <c r="G525" s="109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  <c r="Z525" s="109"/>
      <c r="AA525" s="109"/>
      <c r="AB525" s="109"/>
    </row>
    <row r="526" spans="1:28" ht="12" customHeight="1">
      <c r="A526" s="109"/>
      <c r="B526" s="109"/>
      <c r="C526" s="109"/>
      <c r="D526" s="109"/>
      <c r="E526" s="109"/>
      <c r="F526" s="109"/>
      <c r="G526" s="109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  <c r="Z526" s="109"/>
      <c r="AA526" s="109"/>
      <c r="AB526" s="109"/>
    </row>
    <row r="527" spans="1:28" ht="12" customHeight="1">
      <c r="A527" s="109"/>
      <c r="B527" s="109"/>
      <c r="C527" s="109"/>
      <c r="D527" s="109"/>
      <c r="E527" s="109"/>
      <c r="F527" s="109"/>
      <c r="G527" s="109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  <c r="Z527" s="109"/>
      <c r="AA527" s="109"/>
      <c r="AB527" s="109"/>
    </row>
    <row r="528" spans="1:28" ht="12" customHeight="1">
      <c r="A528" s="109"/>
      <c r="B528" s="109"/>
      <c r="C528" s="109"/>
      <c r="D528" s="109"/>
      <c r="E528" s="109"/>
      <c r="F528" s="109"/>
      <c r="G528" s="109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  <c r="Z528" s="109"/>
      <c r="AA528" s="109"/>
      <c r="AB528" s="109"/>
    </row>
    <row r="529" spans="1:28" ht="12" customHeight="1">
      <c r="A529" s="109"/>
      <c r="B529" s="109"/>
      <c r="C529" s="109"/>
      <c r="D529" s="109"/>
      <c r="E529" s="109"/>
      <c r="F529" s="109"/>
      <c r="G529" s="109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  <c r="Z529" s="109"/>
      <c r="AA529" s="109"/>
      <c r="AB529" s="109"/>
    </row>
    <row r="530" spans="1:28" ht="12" customHeight="1">
      <c r="A530" s="109"/>
      <c r="B530" s="109"/>
      <c r="C530" s="109"/>
      <c r="D530" s="109"/>
      <c r="E530" s="109"/>
      <c r="F530" s="109"/>
      <c r="G530" s="109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  <c r="Z530" s="109"/>
      <c r="AA530" s="109"/>
      <c r="AB530" s="109"/>
    </row>
    <row r="531" spans="1:28" ht="12" customHeight="1">
      <c r="A531" s="109"/>
      <c r="B531" s="109"/>
      <c r="C531" s="109"/>
      <c r="D531" s="109"/>
      <c r="E531" s="109"/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  <c r="Z531" s="109"/>
      <c r="AA531" s="109"/>
      <c r="AB531" s="109"/>
    </row>
    <row r="532" spans="1:28" ht="12" customHeight="1">
      <c r="A532" s="109"/>
      <c r="B532" s="109"/>
      <c r="C532" s="109"/>
      <c r="D532" s="109"/>
      <c r="E532" s="109"/>
      <c r="F532" s="109"/>
      <c r="G532" s="109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  <c r="Z532" s="109"/>
      <c r="AA532" s="109"/>
      <c r="AB532" s="109"/>
    </row>
    <row r="533" spans="1:28" ht="12" customHeight="1">
      <c r="A533" s="109"/>
      <c r="B533" s="109"/>
      <c r="C533" s="109"/>
      <c r="D533" s="109"/>
      <c r="E533" s="109"/>
      <c r="F533" s="109"/>
      <c r="G533" s="109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  <c r="Z533" s="109"/>
      <c r="AA533" s="109"/>
      <c r="AB533" s="109"/>
    </row>
    <row r="534" spans="1:28" ht="12" customHeight="1">
      <c r="A534" s="109"/>
      <c r="B534" s="109"/>
      <c r="C534" s="109"/>
      <c r="D534" s="109"/>
      <c r="E534" s="109"/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  <c r="Z534" s="109"/>
      <c r="AA534" s="109"/>
      <c r="AB534" s="109"/>
    </row>
    <row r="535" spans="1:28" ht="12" customHeight="1">
      <c r="A535" s="109"/>
      <c r="B535" s="109"/>
      <c r="C535" s="109"/>
      <c r="D535" s="109"/>
      <c r="E535" s="109"/>
      <c r="F535" s="109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  <c r="Z535" s="109"/>
      <c r="AA535" s="109"/>
      <c r="AB535" s="109"/>
    </row>
    <row r="536" spans="1:28" ht="12" customHeight="1">
      <c r="A536" s="109"/>
      <c r="B536" s="109"/>
      <c r="C536" s="109"/>
      <c r="D536" s="109"/>
      <c r="E536" s="109"/>
      <c r="F536" s="109"/>
      <c r="G536" s="109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  <c r="Z536" s="109"/>
      <c r="AA536" s="109"/>
      <c r="AB536" s="109"/>
    </row>
    <row r="537" spans="1:28" ht="12" customHeight="1">
      <c r="A537" s="109"/>
      <c r="B537" s="109"/>
      <c r="C537" s="109"/>
      <c r="D537" s="109"/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  <c r="Z537" s="109"/>
      <c r="AA537" s="109"/>
      <c r="AB537" s="109"/>
    </row>
    <row r="538" spans="1:28" ht="12" customHeight="1">
      <c r="A538" s="109"/>
      <c r="B538" s="109"/>
      <c r="C538" s="109"/>
      <c r="D538" s="109"/>
      <c r="E538" s="109"/>
      <c r="F538" s="109"/>
      <c r="G538" s="109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  <c r="Z538" s="109"/>
      <c r="AA538" s="109"/>
      <c r="AB538" s="109"/>
    </row>
    <row r="539" spans="1:28" ht="12" customHeight="1">
      <c r="A539" s="109"/>
      <c r="B539" s="109"/>
      <c r="C539" s="109"/>
      <c r="D539" s="109"/>
      <c r="E539" s="109"/>
      <c r="F539" s="109"/>
      <c r="G539" s="109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  <c r="Z539" s="109"/>
      <c r="AA539" s="109"/>
      <c r="AB539" s="109"/>
    </row>
    <row r="540" spans="1:28" ht="12" customHeight="1">
      <c r="A540" s="109"/>
      <c r="B540" s="109"/>
      <c r="C540" s="109"/>
      <c r="D540" s="109"/>
      <c r="E540" s="109"/>
      <c r="F540" s="109"/>
      <c r="G540" s="109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  <c r="Z540" s="109"/>
      <c r="AA540" s="109"/>
      <c r="AB540" s="109"/>
    </row>
    <row r="541" spans="1:28" ht="12" customHeight="1">
      <c r="A541" s="109"/>
      <c r="B541" s="109"/>
      <c r="C541" s="109"/>
      <c r="D541" s="109"/>
      <c r="E541" s="109"/>
      <c r="F541" s="109"/>
      <c r="G541" s="109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  <c r="Z541" s="109"/>
      <c r="AA541" s="109"/>
      <c r="AB541" s="109"/>
    </row>
    <row r="542" spans="1:28" ht="12" customHeight="1">
      <c r="A542" s="109"/>
      <c r="B542" s="109"/>
      <c r="C542" s="109"/>
      <c r="D542" s="109"/>
      <c r="E542" s="109"/>
      <c r="F542" s="109"/>
      <c r="G542" s="109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  <c r="Z542" s="109"/>
      <c r="AA542" s="109"/>
      <c r="AB542" s="109"/>
    </row>
    <row r="543" spans="1:28" ht="12" customHeight="1">
      <c r="A543" s="109"/>
      <c r="B543" s="109"/>
      <c r="C543" s="109"/>
      <c r="D543" s="109"/>
      <c r="E543" s="109"/>
      <c r="F543" s="109"/>
      <c r="G543" s="109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  <c r="Z543" s="109"/>
      <c r="AA543" s="109"/>
      <c r="AB543" s="109"/>
    </row>
    <row r="544" spans="1:28" ht="12" customHeight="1">
      <c r="A544" s="109"/>
      <c r="B544" s="109"/>
      <c r="C544" s="109"/>
      <c r="D544" s="109"/>
      <c r="E544" s="109"/>
      <c r="F544" s="109"/>
      <c r="G544" s="109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  <c r="Z544" s="109"/>
      <c r="AA544" s="109"/>
      <c r="AB544" s="109"/>
    </row>
    <row r="545" spans="1:28" ht="12" customHeight="1">
      <c r="A545" s="109"/>
      <c r="B545" s="109"/>
      <c r="C545" s="109"/>
      <c r="D545" s="109"/>
      <c r="E545" s="109"/>
      <c r="F545" s="109"/>
      <c r="G545" s="109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  <c r="Z545" s="109"/>
      <c r="AA545" s="109"/>
      <c r="AB545" s="109"/>
    </row>
    <row r="546" spans="1:28" ht="12" customHeight="1">
      <c r="A546" s="109"/>
      <c r="B546" s="109"/>
      <c r="C546" s="109"/>
      <c r="D546" s="109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  <c r="Z546" s="109"/>
      <c r="AA546" s="109"/>
      <c r="AB546" s="109"/>
    </row>
    <row r="547" spans="1:28" ht="12" customHeight="1">
      <c r="A547" s="109"/>
      <c r="B547" s="109"/>
      <c r="C547" s="109"/>
      <c r="D547" s="109"/>
      <c r="E547" s="109"/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  <c r="Z547" s="109"/>
      <c r="AA547" s="109"/>
      <c r="AB547" s="109"/>
    </row>
    <row r="548" spans="1:28" ht="12" customHeight="1">
      <c r="A548" s="109"/>
      <c r="B548" s="109"/>
      <c r="C548" s="109"/>
      <c r="D548" s="109"/>
      <c r="E548" s="109"/>
      <c r="F548" s="109"/>
      <c r="G548" s="109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  <c r="Z548" s="109"/>
      <c r="AA548" s="109"/>
      <c r="AB548" s="109"/>
    </row>
    <row r="549" spans="1:28" ht="12" customHeight="1">
      <c r="A549" s="109"/>
      <c r="B549" s="109"/>
      <c r="C549" s="109"/>
      <c r="D549" s="109"/>
      <c r="E549" s="109"/>
      <c r="F549" s="109"/>
      <c r="G549" s="109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  <c r="Z549" s="109"/>
      <c r="AA549" s="109"/>
      <c r="AB549" s="109"/>
    </row>
    <row r="550" spans="1:28" ht="12" customHeight="1">
      <c r="A550" s="109"/>
      <c r="B550" s="109"/>
      <c r="C550" s="109"/>
      <c r="D550" s="109"/>
      <c r="E550" s="109"/>
      <c r="F550" s="109"/>
      <c r="G550" s="109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  <c r="Z550" s="109"/>
      <c r="AA550" s="109"/>
      <c r="AB550" s="109"/>
    </row>
    <row r="551" spans="1:28" ht="12" customHeight="1">
      <c r="A551" s="109"/>
      <c r="B551" s="109"/>
      <c r="C551" s="109"/>
      <c r="D551" s="109"/>
      <c r="E551" s="109"/>
      <c r="F551" s="109"/>
      <c r="G551" s="109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  <c r="Z551" s="109"/>
      <c r="AA551" s="109"/>
      <c r="AB551" s="109"/>
    </row>
    <row r="552" spans="1:28" ht="12" customHeight="1">
      <c r="A552" s="109"/>
      <c r="B552" s="109"/>
      <c r="C552" s="109"/>
      <c r="D552" s="109"/>
      <c r="E552" s="109"/>
      <c r="F552" s="109"/>
      <c r="G552" s="109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  <c r="Z552" s="109"/>
      <c r="AA552" s="109"/>
      <c r="AB552" s="109"/>
    </row>
    <row r="553" spans="1:28" ht="12" customHeight="1">
      <c r="A553" s="109"/>
      <c r="B553" s="109"/>
      <c r="C553" s="109"/>
      <c r="D553" s="109"/>
      <c r="E553" s="109"/>
      <c r="F553" s="109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  <c r="Z553" s="109"/>
      <c r="AA553" s="109"/>
      <c r="AB553" s="109"/>
    </row>
    <row r="554" spans="1:28" ht="12" customHeight="1">
      <c r="A554" s="109"/>
      <c r="B554" s="109"/>
      <c r="C554" s="109"/>
      <c r="D554" s="109"/>
      <c r="E554" s="109"/>
      <c r="F554" s="109"/>
      <c r="G554" s="109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  <c r="Z554" s="109"/>
      <c r="AA554" s="109"/>
      <c r="AB554" s="109"/>
    </row>
    <row r="555" spans="1:28" ht="12" customHeight="1">
      <c r="A555" s="109"/>
      <c r="B555" s="109"/>
      <c r="C555" s="109"/>
      <c r="D555" s="109"/>
      <c r="E555" s="109"/>
      <c r="F555" s="109"/>
      <c r="G555" s="109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  <c r="Z555" s="109"/>
      <c r="AA555" s="109"/>
      <c r="AB555" s="109"/>
    </row>
    <row r="556" spans="1:28" ht="12" customHeight="1">
      <c r="A556" s="109"/>
      <c r="B556" s="109"/>
      <c r="C556" s="109"/>
      <c r="D556" s="109"/>
      <c r="E556" s="109"/>
      <c r="F556" s="109"/>
      <c r="G556" s="109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  <c r="Z556" s="109"/>
      <c r="AA556" s="109"/>
      <c r="AB556" s="109"/>
    </row>
    <row r="557" spans="1:28" ht="12" customHeight="1">
      <c r="A557" s="109"/>
      <c r="B557" s="109"/>
      <c r="C557" s="109"/>
      <c r="D557" s="109"/>
      <c r="E557" s="109"/>
      <c r="F557" s="109"/>
      <c r="G557" s="109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  <c r="Z557" s="109"/>
      <c r="AA557" s="109"/>
      <c r="AB557" s="109"/>
    </row>
    <row r="558" spans="1:28" ht="12" customHeight="1">
      <c r="A558" s="109"/>
      <c r="B558" s="109"/>
      <c r="C558" s="109"/>
      <c r="D558" s="109"/>
      <c r="E558" s="109"/>
      <c r="F558" s="109"/>
      <c r="G558" s="109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  <c r="Z558" s="109"/>
      <c r="AA558" s="109"/>
      <c r="AB558" s="109"/>
    </row>
    <row r="559" spans="1:28" ht="12" customHeight="1">
      <c r="A559" s="109"/>
      <c r="B559" s="109"/>
      <c r="C559" s="109"/>
      <c r="D559" s="109"/>
      <c r="E559" s="109"/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  <c r="Z559" s="109"/>
      <c r="AA559" s="109"/>
      <c r="AB559" s="109"/>
    </row>
    <row r="560" spans="1:28" ht="12" customHeight="1">
      <c r="A560" s="109"/>
      <c r="B560" s="109"/>
      <c r="C560" s="109"/>
      <c r="D560" s="109"/>
      <c r="E560" s="109"/>
      <c r="F560" s="109"/>
      <c r="G560" s="109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  <c r="Z560" s="109"/>
      <c r="AA560" s="109"/>
      <c r="AB560" s="109"/>
    </row>
    <row r="561" spans="1:28" ht="12" customHeight="1">
      <c r="A561" s="109"/>
      <c r="B561" s="109"/>
      <c r="C561" s="109"/>
      <c r="D561" s="109"/>
      <c r="E561" s="109"/>
      <c r="F561" s="109"/>
      <c r="G561" s="109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  <c r="Z561" s="109"/>
      <c r="AA561" s="109"/>
      <c r="AB561" s="109"/>
    </row>
    <row r="562" spans="1:28" ht="12" customHeight="1">
      <c r="A562" s="109"/>
      <c r="B562" s="109"/>
      <c r="C562" s="109"/>
      <c r="D562" s="109"/>
      <c r="E562" s="109"/>
      <c r="F562" s="109"/>
      <c r="G562" s="109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  <c r="Z562" s="109"/>
      <c r="AA562" s="109"/>
      <c r="AB562" s="109"/>
    </row>
    <row r="563" spans="1:28" ht="12" customHeight="1">
      <c r="A563" s="109"/>
      <c r="B563" s="109"/>
      <c r="C563" s="109"/>
      <c r="D563" s="109"/>
      <c r="E563" s="109"/>
      <c r="F563" s="109"/>
      <c r="G563" s="109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  <c r="Z563" s="109"/>
      <c r="AA563" s="109"/>
      <c r="AB563" s="109"/>
    </row>
    <row r="564" spans="1:28" ht="12" customHeight="1">
      <c r="A564" s="109"/>
      <c r="B564" s="109"/>
      <c r="C564" s="109"/>
      <c r="D564" s="109"/>
      <c r="E564" s="109"/>
      <c r="F564" s="109"/>
      <c r="G564" s="109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  <c r="Z564" s="109"/>
      <c r="AA564" s="109"/>
      <c r="AB564" s="109"/>
    </row>
    <row r="565" spans="1:28" ht="12" customHeight="1">
      <c r="A565" s="109"/>
      <c r="B565" s="109"/>
      <c r="C565" s="109"/>
      <c r="D565" s="109"/>
      <c r="E565" s="109"/>
      <c r="F565" s="109"/>
      <c r="G565" s="109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  <c r="Z565" s="109"/>
      <c r="AA565" s="109"/>
      <c r="AB565" s="109"/>
    </row>
    <row r="566" spans="1:28" ht="12" customHeight="1">
      <c r="A566" s="109"/>
      <c r="B566" s="109"/>
      <c r="C566" s="109"/>
      <c r="D566" s="109"/>
      <c r="E566" s="109"/>
      <c r="F566" s="109"/>
      <c r="G566" s="109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  <c r="Z566" s="109"/>
      <c r="AA566" s="109"/>
      <c r="AB566" s="109"/>
    </row>
    <row r="567" spans="1:28" ht="12" customHeight="1">
      <c r="A567" s="109"/>
      <c r="B567" s="109"/>
      <c r="C567" s="109"/>
      <c r="D567" s="109"/>
      <c r="E567" s="109"/>
      <c r="F567" s="109"/>
      <c r="G567" s="109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  <c r="Z567" s="109"/>
      <c r="AA567" s="109"/>
      <c r="AB567" s="109"/>
    </row>
    <row r="568" spans="1:28" ht="12" customHeight="1">
      <c r="A568" s="109"/>
      <c r="B568" s="109"/>
      <c r="C568" s="109"/>
      <c r="D568" s="109"/>
      <c r="E568" s="109"/>
      <c r="F568" s="109"/>
      <c r="G568" s="109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  <c r="Z568" s="109"/>
      <c r="AA568" s="109"/>
      <c r="AB568" s="109"/>
    </row>
    <row r="569" spans="1:28" ht="12" customHeight="1">
      <c r="A569" s="109"/>
      <c r="B569" s="109"/>
      <c r="C569" s="109"/>
      <c r="D569" s="109"/>
      <c r="E569" s="109"/>
      <c r="F569" s="109"/>
      <c r="G569" s="109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  <c r="Z569" s="109"/>
      <c r="AA569" s="109"/>
      <c r="AB569" s="109"/>
    </row>
    <row r="570" spans="1:28" ht="12" customHeight="1">
      <c r="A570" s="109"/>
      <c r="B570" s="109"/>
      <c r="C570" s="109"/>
      <c r="D570" s="109"/>
      <c r="E570" s="109"/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  <c r="Z570" s="109"/>
      <c r="AA570" s="109"/>
      <c r="AB570" s="109"/>
    </row>
    <row r="571" spans="1:28" ht="12" customHeight="1">
      <c r="A571" s="109"/>
      <c r="B571" s="109"/>
      <c r="C571" s="109"/>
      <c r="D571" s="109"/>
      <c r="E571" s="109"/>
      <c r="F571" s="109"/>
      <c r="G571" s="109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  <c r="Z571" s="109"/>
      <c r="AA571" s="109"/>
      <c r="AB571" s="109"/>
    </row>
    <row r="572" spans="1:28" ht="12" customHeight="1">
      <c r="A572" s="109"/>
      <c r="B572" s="109"/>
      <c r="C572" s="109"/>
      <c r="D572" s="109"/>
      <c r="E572" s="109"/>
      <c r="F572" s="109"/>
      <c r="G572" s="109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  <c r="Z572" s="109"/>
      <c r="AA572" s="109"/>
      <c r="AB572" s="109"/>
    </row>
    <row r="573" spans="1:28" ht="12" customHeight="1">
      <c r="A573" s="109"/>
      <c r="B573" s="109"/>
      <c r="C573" s="109"/>
      <c r="D573" s="109"/>
      <c r="E573" s="109"/>
      <c r="F573" s="109"/>
      <c r="G573" s="109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  <c r="Z573" s="109"/>
      <c r="AA573" s="109"/>
      <c r="AB573" s="109"/>
    </row>
    <row r="574" spans="1:28" ht="12" customHeight="1">
      <c r="A574" s="109"/>
      <c r="B574" s="109"/>
      <c r="C574" s="109"/>
      <c r="D574" s="109"/>
      <c r="E574" s="109"/>
      <c r="F574" s="109"/>
      <c r="G574" s="109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  <c r="Z574" s="109"/>
      <c r="AA574" s="109"/>
      <c r="AB574" s="109"/>
    </row>
    <row r="575" spans="1:28" ht="12" customHeight="1">
      <c r="A575" s="109"/>
      <c r="B575" s="109"/>
      <c r="C575" s="109"/>
      <c r="D575" s="109"/>
      <c r="E575" s="109"/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  <c r="Z575" s="109"/>
      <c r="AA575" s="109"/>
      <c r="AB575" s="109"/>
    </row>
    <row r="576" spans="1:28" ht="12" customHeight="1">
      <c r="A576" s="109"/>
      <c r="B576" s="109"/>
      <c r="C576" s="109"/>
      <c r="D576" s="109"/>
      <c r="E576" s="109"/>
      <c r="F576" s="109"/>
      <c r="G576" s="109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  <c r="Z576" s="109"/>
      <c r="AA576" s="109"/>
      <c r="AB576" s="109"/>
    </row>
    <row r="577" spans="1:28" ht="12" customHeight="1">
      <c r="A577" s="109"/>
      <c r="B577" s="109"/>
      <c r="C577" s="109"/>
      <c r="D577" s="109"/>
      <c r="E577" s="109"/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  <c r="Z577" s="109"/>
      <c r="AA577" s="109"/>
      <c r="AB577" s="109"/>
    </row>
    <row r="578" spans="1:28" ht="12" customHeight="1">
      <c r="A578" s="109"/>
      <c r="B578" s="109"/>
      <c r="C578" s="109"/>
      <c r="D578" s="109"/>
      <c r="E578" s="109"/>
      <c r="F578" s="109"/>
      <c r="G578" s="109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  <c r="Z578" s="109"/>
      <c r="AA578" s="109"/>
      <c r="AB578" s="109"/>
    </row>
    <row r="579" spans="1:28" ht="12" customHeight="1">
      <c r="A579" s="109"/>
      <c r="B579" s="109"/>
      <c r="C579" s="109"/>
      <c r="D579" s="109"/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  <c r="Z579" s="109"/>
      <c r="AA579" s="109"/>
      <c r="AB579" s="109"/>
    </row>
    <row r="580" spans="1:28" ht="12" customHeight="1">
      <c r="A580" s="109"/>
      <c r="B580" s="109"/>
      <c r="C580" s="109"/>
      <c r="D580" s="109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  <c r="Z580" s="109"/>
      <c r="AA580" s="109"/>
      <c r="AB580" s="109"/>
    </row>
    <row r="581" spans="1:28" ht="12" customHeight="1">
      <c r="A581" s="109"/>
      <c r="B581" s="109"/>
      <c r="C581" s="109"/>
      <c r="D581" s="109"/>
      <c r="E581" s="109"/>
      <c r="F581" s="109"/>
      <c r="G581" s="109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  <c r="Z581" s="109"/>
      <c r="AA581" s="109"/>
      <c r="AB581" s="109"/>
    </row>
    <row r="582" spans="1:28" ht="12" customHeight="1">
      <c r="A582" s="109"/>
      <c r="B582" s="109"/>
      <c r="C582" s="109"/>
      <c r="D582" s="109"/>
      <c r="E582" s="109"/>
      <c r="F582" s="109"/>
      <c r="G582" s="109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  <c r="Z582" s="109"/>
      <c r="AA582" s="109"/>
      <c r="AB582" s="109"/>
    </row>
    <row r="583" spans="1:28" ht="12" customHeight="1">
      <c r="A583" s="109"/>
      <c r="B583" s="109"/>
      <c r="C583" s="109"/>
      <c r="D583" s="109"/>
      <c r="E583" s="109"/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  <c r="Z583" s="109"/>
      <c r="AA583" s="109"/>
      <c r="AB583" s="109"/>
    </row>
    <row r="584" spans="1:28" ht="12" customHeight="1">
      <c r="A584" s="109"/>
      <c r="B584" s="109"/>
      <c r="C584" s="109"/>
      <c r="D584" s="109"/>
      <c r="E584" s="109"/>
      <c r="F584" s="109"/>
      <c r="G584" s="109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  <c r="Z584" s="109"/>
      <c r="AA584" s="109"/>
      <c r="AB584" s="109"/>
    </row>
    <row r="585" spans="1:28" ht="12" customHeight="1">
      <c r="A585" s="109"/>
      <c r="B585" s="109"/>
      <c r="C585" s="109"/>
      <c r="D585" s="109"/>
      <c r="E585" s="109"/>
      <c r="F585" s="109"/>
      <c r="G585" s="109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  <c r="Z585" s="109"/>
      <c r="AA585" s="109"/>
      <c r="AB585" s="109"/>
    </row>
    <row r="586" spans="1:28" ht="12" customHeight="1">
      <c r="A586" s="109"/>
      <c r="B586" s="109"/>
      <c r="C586" s="109"/>
      <c r="D586" s="109"/>
      <c r="E586" s="109"/>
      <c r="F586" s="109"/>
      <c r="G586" s="109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  <c r="Z586" s="109"/>
      <c r="AA586" s="109"/>
      <c r="AB586" s="109"/>
    </row>
    <row r="587" spans="1:28" ht="12" customHeight="1">
      <c r="A587" s="109"/>
      <c r="B587" s="109"/>
      <c r="C587" s="109"/>
      <c r="D587" s="109"/>
      <c r="E587" s="109"/>
      <c r="F587" s="109"/>
      <c r="G587" s="109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  <c r="Z587" s="109"/>
      <c r="AA587" s="109"/>
      <c r="AB587" s="109"/>
    </row>
    <row r="588" spans="1:28" ht="12" customHeight="1">
      <c r="A588" s="109"/>
      <c r="B588" s="109"/>
      <c r="C588" s="109"/>
      <c r="D588" s="109"/>
      <c r="E588" s="109"/>
      <c r="F588" s="109"/>
      <c r="G588" s="109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  <c r="Z588" s="109"/>
      <c r="AA588" s="109"/>
      <c r="AB588" s="109"/>
    </row>
    <row r="589" spans="1:28" ht="12" customHeight="1">
      <c r="A589" s="109"/>
      <c r="B589" s="109"/>
      <c r="C589" s="109"/>
      <c r="D589" s="109"/>
      <c r="E589" s="109"/>
      <c r="F589" s="109"/>
      <c r="G589" s="109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  <c r="Z589" s="109"/>
      <c r="AA589" s="109"/>
      <c r="AB589" s="109"/>
    </row>
    <row r="590" spans="1:28" ht="12" customHeight="1">
      <c r="A590" s="109"/>
      <c r="B590" s="109"/>
      <c r="C590" s="109"/>
      <c r="D590" s="109"/>
      <c r="E590" s="109"/>
      <c r="F590" s="109"/>
      <c r="G590" s="109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  <c r="Z590" s="109"/>
      <c r="AA590" s="109"/>
      <c r="AB590" s="109"/>
    </row>
    <row r="591" spans="1:28" ht="12" customHeight="1">
      <c r="A591" s="109"/>
      <c r="B591" s="109"/>
      <c r="C591" s="109"/>
      <c r="D591" s="109"/>
      <c r="E591" s="109"/>
      <c r="F591" s="109"/>
      <c r="G591" s="109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  <c r="Z591" s="109"/>
      <c r="AA591" s="109"/>
      <c r="AB591" s="109"/>
    </row>
    <row r="592" spans="1:28" ht="12" customHeight="1">
      <c r="A592" s="109"/>
      <c r="B592" s="109"/>
      <c r="C592" s="109"/>
      <c r="D592" s="109"/>
      <c r="E592" s="109"/>
      <c r="F592" s="109"/>
      <c r="G592" s="109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  <c r="Z592" s="109"/>
      <c r="AA592" s="109"/>
      <c r="AB592" s="109"/>
    </row>
    <row r="593" spans="1:28" ht="12" customHeight="1">
      <c r="A593" s="109"/>
      <c r="B593" s="109"/>
      <c r="C593" s="109"/>
      <c r="D593" s="109"/>
      <c r="E593" s="109"/>
      <c r="F593" s="109"/>
      <c r="G593" s="109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  <c r="Z593" s="109"/>
      <c r="AA593" s="109"/>
      <c r="AB593" s="109"/>
    </row>
    <row r="594" spans="1:28" ht="12" customHeight="1">
      <c r="A594" s="109"/>
      <c r="B594" s="109"/>
      <c r="C594" s="109"/>
      <c r="D594" s="109"/>
      <c r="E594" s="109"/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  <c r="Z594" s="109"/>
      <c r="AA594" s="109"/>
      <c r="AB594" s="109"/>
    </row>
    <row r="595" spans="1:28" ht="12" customHeight="1">
      <c r="A595" s="109"/>
      <c r="B595" s="109"/>
      <c r="C595" s="109"/>
      <c r="D595" s="109"/>
      <c r="E595" s="109"/>
      <c r="F595" s="109"/>
      <c r="G595" s="109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  <c r="Z595" s="109"/>
      <c r="AA595" s="109"/>
      <c r="AB595" s="109"/>
    </row>
    <row r="596" spans="1:28" ht="12" customHeight="1">
      <c r="A596" s="109"/>
      <c r="B596" s="109"/>
      <c r="C596" s="109"/>
      <c r="D596" s="109"/>
      <c r="E596" s="109"/>
      <c r="F596" s="109"/>
      <c r="G596" s="109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  <c r="Z596" s="109"/>
      <c r="AA596" s="109"/>
      <c r="AB596" s="109"/>
    </row>
    <row r="597" spans="1:28" ht="12" customHeight="1">
      <c r="A597" s="109"/>
      <c r="B597" s="109"/>
      <c r="C597" s="109"/>
      <c r="D597" s="109"/>
      <c r="E597" s="109"/>
      <c r="F597" s="109"/>
      <c r="G597" s="109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  <c r="Z597" s="109"/>
      <c r="AA597" s="109"/>
      <c r="AB597" s="109"/>
    </row>
    <row r="598" spans="1:28" ht="12" customHeight="1">
      <c r="A598" s="109"/>
      <c r="B598" s="109"/>
      <c r="C598" s="109"/>
      <c r="D598" s="109"/>
      <c r="E598" s="109"/>
      <c r="F598" s="109"/>
      <c r="G598" s="109"/>
      <c r="H598" s="109"/>
      <c r="I598" s="109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  <c r="Z598" s="109"/>
      <c r="AA598" s="109"/>
      <c r="AB598" s="109"/>
    </row>
    <row r="599" spans="1:28" ht="12" customHeight="1">
      <c r="A599" s="109"/>
      <c r="B599" s="109"/>
      <c r="C599" s="109"/>
      <c r="D599" s="109"/>
      <c r="E599" s="109"/>
      <c r="F599" s="109"/>
      <c r="G599" s="109"/>
      <c r="H599" s="109"/>
      <c r="I599" s="109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  <c r="Z599" s="109"/>
      <c r="AA599" s="109"/>
      <c r="AB599" s="109"/>
    </row>
    <row r="600" spans="1:28" ht="12" customHeight="1">
      <c r="A600" s="109"/>
      <c r="B600" s="109"/>
      <c r="C600" s="109"/>
      <c r="D600" s="109"/>
      <c r="E600" s="109"/>
      <c r="F600" s="109"/>
      <c r="G600" s="109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  <c r="Z600" s="109"/>
      <c r="AA600" s="109"/>
      <c r="AB600" s="109"/>
    </row>
    <row r="601" spans="1:28" ht="12" customHeight="1">
      <c r="A601" s="109"/>
      <c r="B601" s="109"/>
      <c r="C601" s="109"/>
      <c r="D601" s="109"/>
      <c r="E601" s="109"/>
      <c r="F601" s="109"/>
      <c r="G601" s="109"/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  <c r="Z601" s="109"/>
      <c r="AA601" s="109"/>
      <c r="AB601" s="109"/>
    </row>
    <row r="602" spans="1:28" ht="12" customHeight="1">
      <c r="A602" s="109"/>
      <c r="B602" s="109"/>
      <c r="C602" s="109"/>
      <c r="D602" s="109"/>
      <c r="E602" s="109"/>
      <c r="F602" s="109"/>
      <c r="G602" s="109"/>
      <c r="H602" s="109"/>
      <c r="I602" s="109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  <c r="Z602" s="109"/>
      <c r="AA602" s="109"/>
      <c r="AB602" s="109"/>
    </row>
    <row r="603" spans="1:28" ht="12" customHeight="1">
      <c r="A603" s="109"/>
      <c r="B603" s="109"/>
      <c r="C603" s="109"/>
      <c r="D603" s="109"/>
      <c r="E603" s="109"/>
      <c r="F603" s="109"/>
      <c r="G603" s="109"/>
      <c r="H603" s="109"/>
      <c r="I603" s="109"/>
      <c r="J603" s="109"/>
      <c r="K603" s="109"/>
      <c r="L603" s="109"/>
      <c r="M603" s="109"/>
      <c r="N603" s="109"/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  <c r="Z603" s="109"/>
      <c r="AA603" s="109"/>
      <c r="AB603" s="109"/>
    </row>
    <row r="604" spans="1:28" ht="12" customHeight="1">
      <c r="A604" s="109"/>
      <c r="B604" s="109"/>
      <c r="C604" s="109"/>
      <c r="D604" s="109"/>
      <c r="E604" s="109"/>
      <c r="F604" s="109"/>
      <c r="G604" s="109"/>
      <c r="H604" s="109"/>
      <c r="I604" s="109"/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  <c r="Z604" s="109"/>
      <c r="AA604" s="109"/>
      <c r="AB604" s="109"/>
    </row>
    <row r="605" spans="1:28" ht="12" customHeight="1">
      <c r="A605" s="109"/>
      <c r="B605" s="109"/>
      <c r="C605" s="109"/>
      <c r="D605" s="109"/>
      <c r="E605" s="109"/>
      <c r="F605" s="109"/>
      <c r="G605" s="109"/>
      <c r="H605" s="109"/>
      <c r="I605" s="109"/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  <c r="Z605" s="109"/>
      <c r="AA605" s="109"/>
      <c r="AB605" s="109"/>
    </row>
    <row r="606" spans="1:28" ht="12" customHeight="1">
      <c r="A606" s="109"/>
      <c r="B606" s="109"/>
      <c r="C606" s="109"/>
      <c r="D606" s="109"/>
      <c r="E606" s="109"/>
      <c r="F606" s="109"/>
      <c r="G606" s="109"/>
      <c r="H606" s="109"/>
      <c r="I606" s="109"/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  <c r="Z606" s="109"/>
      <c r="AA606" s="109"/>
      <c r="AB606" s="109"/>
    </row>
    <row r="607" spans="1:28" ht="12" customHeight="1">
      <c r="A607" s="109"/>
      <c r="B607" s="109"/>
      <c r="C607" s="109"/>
      <c r="D607" s="109"/>
      <c r="E607" s="109"/>
      <c r="F607" s="109"/>
      <c r="G607" s="109"/>
      <c r="H607" s="109"/>
      <c r="I607" s="109"/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  <c r="Z607" s="109"/>
      <c r="AA607" s="109"/>
      <c r="AB607" s="109"/>
    </row>
    <row r="608" spans="1:28" ht="12" customHeight="1">
      <c r="A608" s="109"/>
      <c r="B608" s="109"/>
      <c r="C608" s="109"/>
      <c r="D608" s="109"/>
      <c r="E608" s="109"/>
      <c r="F608" s="109"/>
      <c r="G608" s="109"/>
      <c r="H608" s="109"/>
      <c r="I608" s="109"/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  <c r="Z608" s="109"/>
      <c r="AA608" s="109"/>
      <c r="AB608" s="109"/>
    </row>
    <row r="609" spans="1:28" ht="12" customHeight="1">
      <c r="A609" s="109"/>
      <c r="B609" s="109"/>
      <c r="C609" s="109"/>
      <c r="D609" s="109"/>
      <c r="E609" s="109"/>
      <c r="F609" s="109"/>
      <c r="G609" s="109"/>
      <c r="H609" s="109"/>
      <c r="I609" s="109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  <c r="Z609" s="109"/>
      <c r="AA609" s="109"/>
      <c r="AB609" s="109"/>
    </row>
    <row r="610" spans="1:28" ht="12" customHeight="1">
      <c r="A610" s="109"/>
      <c r="B610" s="109"/>
      <c r="C610" s="109"/>
      <c r="D610" s="109"/>
      <c r="E610" s="109"/>
      <c r="F610" s="109"/>
      <c r="G610" s="109"/>
      <c r="H610" s="109"/>
      <c r="I610" s="109"/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  <c r="Z610" s="109"/>
      <c r="AA610" s="109"/>
      <c r="AB610" s="109"/>
    </row>
    <row r="611" spans="1:28" ht="12" customHeight="1">
      <c r="A611" s="109"/>
      <c r="B611" s="109"/>
      <c r="C611" s="109"/>
      <c r="D611" s="109"/>
      <c r="E611" s="109"/>
      <c r="F611" s="109"/>
      <c r="G611" s="109"/>
      <c r="H611" s="109"/>
      <c r="I611" s="109"/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  <c r="Z611" s="109"/>
      <c r="AA611" s="109"/>
      <c r="AB611" s="109"/>
    </row>
    <row r="612" spans="1:28" ht="12" customHeight="1">
      <c r="A612" s="109"/>
      <c r="B612" s="109"/>
      <c r="C612" s="109"/>
      <c r="D612" s="109"/>
      <c r="E612" s="109"/>
      <c r="F612" s="109"/>
      <c r="G612" s="109"/>
      <c r="H612" s="109"/>
      <c r="I612" s="109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  <c r="Z612" s="109"/>
      <c r="AA612" s="109"/>
      <c r="AB612" s="109"/>
    </row>
    <row r="613" spans="1:28" ht="12" customHeight="1">
      <c r="A613" s="109"/>
      <c r="B613" s="109"/>
      <c r="C613" s="109"/>
      <c r="D613" s="109"/>
      <c r="E613" s="109"/>
      <c r="F613" s="109"/>
      <c r="G613" s="109"/>
      <c r="H613" s="109"/>
      <c r="I613" s="109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  <c r="Z613" s="109"/>
      <c r="AA613" s="109"/>
      <c r="AB613" s="109"/>
    </row>
    <row r="614" spans="1:28" ht="12" customHeight="1">
      <c r="A614" s="109"/>
      <c r="B614" s="109"/>
      <c r="C614" s="109"/>
      <c r="D614" s="109"/>
      <c r="E614" s="109"/>
      <c r="F614" s="109"/>
      <c r="G614" s="109"/>
      <c r="H614" s="109"/>
      <c r="I614" s="109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  <c r="Z614" s="109"/>
      <c r="AA614" s="109"/>
      <c r="AB614" s="109"/>
    </row>
    <row r="615" spans="1:28" ht="12" customHeight="1">
      <c r="A615" s="109"/>
      <c r="B615" s="109"/>
      <c r="C615" s="109"/>
      <c r="D615" s="109"/>
      <c r="E615" s="109"/>
      <c r="F615" s="109"/>
      <c r="G615" s="109"/>
      <c r="H615" s="109"/>
      <c r="I615" s="109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  <c r="Z615" s="109"/>
      <c r="AA615" s="109"/>
      <c r="AB615" s="109"/>
    </row>
    <row r="616" spans="1:28" ht="12" customHeight="1">
      <c r="A616" s="109"/>
      <c r="B616" s="109"/>
      <c r="C616" s="109"/>
      <c r="D616" s="109"/>
      <c r="E616" s="109"/>
      <c r="F616" s="109"/>
      <c r="G616" s="109"/>
      <c r="H616" s="109"/>
      <c r="I616" s="109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  <c r="Z616" s="109"/>
      <c r="AA616" s="109"/>
      <c r="AB616" s="109"/>
    </row>
    <row r="617" spans="1:28" ht="12" customHeight="1">
      <c r="A617" s="109"/>
      <c r="B617" s="109"/>
      <c r="C617" s="109"/>
      <c r="D617" s="109"/>
      <c r="E617" s="109"/>
      <c r="F617" s="109"/>
      <c r="G617" s="109"/>
      <c r="H617" s="109"/>
      <c r="I617" s="109"/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  <c r="Z617" s="109"/>
      <c r="AA617" s="109"/>
      <c r="AB617" s="109"/>
    </row>
    <row r="618" spans="1:28" ht="12" customHeight="1">
      <c r="A618" s="109"/>
      <c r="B618" s="109"/>
      <c r="C618" s="109"/>
      <c r="D618" s="109"/>
      <c r="E618" s="109"/>
      <c r="F618" s="109"/>
      <c r="G618" s="109"/>
      <c r="H618" s="109"/>
      <c r="I618" s="109"/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  <c r="Z618" s="109"/>
      <c r="AA618" s="109"/>
      <c r="AB618" s="109"/>
    </row>
    <row r="619" spans="1:28" ht="12" customHeight="1">
      <c r="A619" s="109"/>
      <c r="B619" s="109"/>
      <c r="C619" s="109"/>
      <c r="D619" s="109"/>
      <c r="E619" s="109"/>
      <c r="F619" s="109"/>
      <c r="G619" s="109"/>
      <c r="H619" s="109"/>
      <c r="I619" s="109"/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  <c r="Z619" s="109"/>
      <c r="AA619" s="109"/>
      <c r="AB619" s="109"/>
    </row>
    <row r="620" spans="1:28" ht="12" customHeight="1">
      <c r="A620" s="109"/>
      <c r="B620" s="109"/>
      <c r="C620" s="109"/>
      <c r="D620" s="109"/>
      <c r="E620" s="109"/>
      <c r="F620" s="109"/>
      <c r="G620" s="109"/>
      <c r="H620" s="109"/>
      <c r="I620" s="109"/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  <c r="Z620" s="109"/>
      <c r="AA620" s="109"/>
      <c r="AB620" s="109"/>
    </row>
    <row r="621" spans="1:28" ht="12" customHeight="1">
      <c r="A621" s="109"/>
      <c r="B621" s="109"/>
      <c r="C621" s="109"/>
      <c r="D621" s="109"/>
      <c r="E621" s="109"/>
      <c r="F621" s="109"/>
      <c r="G621" s="109"/>
      <c r="H621" s="109"/>
      <c r="I621" s="109"/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  <c r="Z621" s="109"/>
      <c r="AA621" s="109"/>
      <c r="AB621" s="109"/>
    </row>
    <row r="622" spans="1:28" ht="12" customHeight="1">
      <c r="A622" s="109"/>
      <c r="B622" s="109"/>
      <c r="C622" s="109"/>
      <c r="D622" s="109"/>
      <c r="E622" s="109"/>
      <c r="F622" s="109"/>
      <c r="G622" s="109"/>
      <c r="H622" s="109"/>
      <c r="I622" s="109"/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  <c r="Z622" s="109"/>
      <c r="AA622" s="109"/>
      <c r="AB622" s="109"/>
    </row>
    <row r="623" spans="1:28" ht="12" customHeight="1">
      <c r="A623" s="109"/>
      <c r="B623" s="109"/>
      <c r="C623" s="109"/>
      <c r="D623" s="109"/>
      <c r="E623" s="109"/>
      <c r="F623" s="109"/>
      <c r="G623" s="109"/>
      <c r="H623" s="109"/>
      <c r="I623" s="109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  <c r="Z623" s="109"/>
      <c r="AA623" s="109"/>
      <c r="AB623" s="109"/>
    </row>
    <row r="624" spans="1:28" ht="12" customHeight="1">
      <c r="A624" s="109"/>
      <c r="B624" s="109"/>
      <c r="C624" s="109"/>
      <c r="D624" s="109"/>
      <c r="E624" s="109"/>
      <c r="F624" s="109"/>
      <c r="G624" s="109"/>
      <c r="H624" s="109"/>
      <c r="I624" s="109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  <c r="Z624" s="109"/>
      <c r="AA624" s="109"/>
      <c r="AB624" s="109"/>
    </row>
    <row r="625" spans="1:28" ht="12" customHeight="1">
      <c r="A625" s="109"/>
      <c r="B625" s="109"/>
      <c r="C625" s="109"/>
      <c r="D625" s="109"/>
      <c r="E625" s="109"/>
      <c r="F625" s="109"/>
      <c r="G625" s="109"/>
      <c r="H625" s="109"/>
      <c r="I625" s="109"/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  <c r="Z625" s="109"/>
      <c r="AA625" s="109"/>
      <c r="AB625" s="109"/>
    </row>
    <row r="626" spans="1:28" ht="12" customHeight="1">
      <c r="A626" s="109"/>
      <c r="B626" s="109"/>
      <c r="C626" s="109"/>
      <c r="D626" s="109"/>
      <c r="E626" s="109"/>
      <c r="F626" s="109"/>
      <c r="G626" s="109"/>
      <c r="H626" s="109"/>
      <c r="I626" s="109"/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  <c r="Z626" s="109"/>
      <c r="AA626" s="109"/>
      <c r="AB626" s="109"/>
    </row>
    <row r="627" spans="1:28" ht="12" customHeight="1">
      <c r="A627" s="109"/>
      <c r="B627" s="109"/>
      <c r="C627" s="109"/>
      <c r="D627" s="109"/>
      <c r="E627" s="109"/>
      <c r="F627" s="109"/>
      <c r="G627" s="109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  <c r="Z627" s="109"/>
      <c r="AA627" s="109"/>
      <c r="AB627" s="109"/>
    </row>
    <row r="628" spans="1:28" ht="12" customHeight="1">
      <c r="A628" s="109"/>
      <c r="B628" s="109"/>
      <c r="C628" s="109"/>
      <c r="D628" s="109"/>
      <c r="E628" s="109"/>
      <c r="F628" s="109"/>
      <c r="G628" s="109"/>
      <c r="H628" s="109"/>
      <c r="I628" s="109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  <c r="Z628" s="109"/>
      <c r="AA628" s="109"/>
      <c r="AB628" s="109"/>
    </row>
    <row r="629" spans="1:28" ht="12" customHeight="1">
      <c r="A629" s="109"/>
      <c r="B629" s="109"/>
      <c r="C629" s="109"/>
      <c r="D629" s="109"/>
      <c r="E629" s="109"/>
      <c r="F629" s="109"/>
      <c r="G629" s="109"/>
      <c r="H629" s="109"/>
      <c r="I629" s="109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  <c r="Z629" s="109"/>
      <c r="AA629" s="109"/>
      <c r="AB629" s="109"/>
    </row>
    <row r="630" spans="1:28" ht="12" customHeight="1">
      <c r="A630" s="109"/>
      <c r="B630" s="109"/>
      <c r="C630" s="109"/>
      <c r="D630" s="109"/>
      <c r="E630" s="109"/>
      <c r="F630" s="109"/>
      <c r="G630" s="109"/>
      <c r="H630" s="109"/>
      <c r="I630" s="109"/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  <c r="Z630" s="109"/>
      <c r="AA630" s="109"/>
      <c r="AB630" s="109"/>
    </row>
    <row r="631" spans="1:28" ht="12" customHeight="1">
      <c r="A631" s="109"/>
      <c r="B631" s="109"/>
      <c r="C631" s="109"/>
      <c r="D631" s="109"/>
      <c r="E631" s="109"/>
      <c r="F631" s="109"/>
      <c r="G631" s="109"/>
      <c r="H631" s="109"/>
      <c r="I631" s="109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  <c r="Z631" s="109"/>
      <c r="AA631" s="109"/>
      <c r="AB631" s="109"/>
    </row>
    <row r="632" spans="1:28" ht="12" customHeight="1">
      <c r="A632" s="109"/>
      <c r="B632" s="109"/>
      <c r="C632" s="109"/>
      <c r="D632" s="109"/>
      <c r="E632" s="109"/>
      <c r="F632" s="109"/>
      <c r="G632" s="109"/>
      <c r="H632" s="109"/>
      <c r="I632" s="109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  <c r="Z632" s="109"/>
      <c r="AA632" s="109"/>
      <c r="AB632" s="109"/>
    </row>
    <row r="633" spans="1:28" ht="12" customHeight="1">
      <c r="A633" s="109"/>
      <c r="B633" s="109"/>
      <c r="C633" s="109"/>
      <c r="D633" s="109"/>
      <c r="E633" s="109"/>
      <c r="F633" s="109"/>
      <c r="G633" s="109"/>
      <c r="H633" s="109"/>
      <c r="I633" s="109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  <c r="Z633" s="109"/>
      <c r="AA633" s="109"/>
      <c r="AB633" s="109"/>
    </row>
    <row r="634" spans="1:28" ht="12" customHeight="1">
      <c r="A634" s="109"/>
      <c r="B634" s="109"/>
      <c r="C634" s="109"/>
      <c r="D634" s="109"/>
      <c r="E634" s="109"/>
      <c r="F634" s="109"/>
      <c r="G634" s="109"/>
      <c r="H634" s="109"/>
      <c r="I634" s="109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  <c r="Z634" s="109"/>
      <c r="AA634" s="109"/>
      <c r="AB634" s="109"/>
    </row>
    <row r="635" spans="1:28" ht="12" customHeight="1">
      <c r="A635" s="109"/>
      <c r="B635" s="109"/>
      <c r="C635" s="109"/>
      <c r="D635" s="109"/>
      <c r="E635" s="109"/>
      <c r="F635" s="109"/>
      <c r="G635" s="109"/>
      <c r="H635" s="109"/>
      <c r="I635" s="109"/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  <c r="Z635" s="109"/>
      <c r="AA635" s="109"/>
      <c r="AB635" s="109"/>
    </row>
    <row r="636" spans="1:28" ht="12" customHeight="1">
      <c r="A636" s="109"/>
      <c r="B636" s="109"/>
      <c r="C636" s="109"/>
      <c r="D636" s="109"/>
      <c r="E636" s="109"/>
      <c r="F636" s="109"/>
      <c r="G636" s="109"/>
      <c r="H636" s="109"/>
      <c r="I636" s="109"/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  <c r="Z636" s="109"/>
      <c r="AA636" s="109"/>
      <c r="AB636" s="109"/>
    </row>
    <row r="637" spans="1:28" ht="12" customHeight="1">
      <c r="A637" s="109"/>
      <c r="B637" s="109"/>
      <c r="C637" s="109"/>
      <c r="D637" s="109"/>
      <c r="E637" s="109"/>
      <c r="F637" s="109"/>
      <c r="G637" s="109"/>
      <c r="H637" s="109"/>
      <c r="I637" s="109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  <c r="Z637" s="109"/>
      <c r="AA637" s="109"/>
      <c r="AB637" s="109"/>
    </row>
    <row r="638" spans="1:28" ht="12" customHeight="1">
      <c r="A638" s="109"/>
      <c r="B638" s="109"/>
      <c r="C638" s="109"/>
      <c r="D638" s="109"/>
      <c r="E638" s="109"/>
      <c r="F638" s="109"/>
      <c r="G638" s="109"/>
      <c r="H638" s="109"/>
      <c r="I638" s="109"/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  <c r="Z638" s="109"/>
      <c r="AA638" s="109"/>
      <c r="AB638" s="109"/>
    </row>
    <row r="639" spans="1:28" ht="12" customHeight="1">
      <c r="A639" s="109"/>
      <c r="B639" s="109"/>
      <c r="C639" s="109"/>
      <c r="D639" s="109"/>
      <c r="E639" s="109"/>
      <c r="F639" s="109"/>
      <c r="G639" s="109"/>
      <c r="H639" s="109"/>
      <c r="I639" s="109"/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  <c r="Z639" s="109"/>
      <c r="AA639" s="109"/>
      <c r="AB639" s="109"/>
    </row>
    <row r="640" spans="1:28" ht="12" customHeight="1">
      <c r="A640" s="109"/>
      <c r="B640" s="109"/>
      <c r="C640" s="109"/>
      <c r="D640" s="109"/>
      <c r="E640" s="109"/>
      <c r="F640" s="109"/>
      <c r="G640" s="109"/>
      <c r="H640" s="109"/>
      <c r="I640" s="109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  <c r="Z640" s="109"/>
      <c r="AA640" s="109"/>
      <c r="AB640" s="109"/>
    </row>
    <row r="641" spans="1:28" ht="12" customHeight="1">
      <c r="A641" s="109"/>
      <c r="B641" s="109"/>
      <c r="C641" s="109"/>
      <c r="D641" s="109"/>
      <c r="E641" s="109"/>
      <c r="F641" s="109"/>
      <c r="G641" s="109"/>
      <c r="H641" s="109"/>
      <c r="I641" s="109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  <c r="Z641" s="109"/>
      <c r="AA641" s="109"/>
      <c r="AB641" s="109"/>
    </row>
    <row r="642" spans="1:28" ht="12" customHeight="1">
      <c r="A642" s="109"/>
      <c r="B642" s="109"/>
      <c r="C642" s="109"/>
      <c r="D642" s="109"/>
      <c r="E642" s="109"/>
      <c r="F642" s="109"/>
      <c r="G642" s="109"/>
      <c r="H642" s="109"/>
      <c r="I642" s="109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  <c r="Z642" s="109"/>
      <c r="AA642" s="109"/>
      <c r="AB642" s="109"/>
    </row>
    <row r="643" spans="1:28" ht="12" customHeight="1">
      <c r="A643" s="109"/>
      <c r="B643" s="109"/>
      <c r="C643" s="109"/>
      <c r="D643" s="109"/>
      <c r="E643" s="109"/>
      <c r="F643" s="109"/>
      <c r="G643" s="109"/>
      <c r="H643" s="109"/>
      <c r="I643" s="109"/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  <c r="Z643" s="109"/>
      <c r="AA643" s="109"/>
      <c r="AB643" s="109"/>
    </row>
    <row r="644" spans="1:28" ht="12" customHeight="1">
      <c r="A644" s="109"/>
      <c r="B644" s="109"/>
      <c r="C644" s="109"/>
      <c r="D644" s="109"/>
      <c r="E644" s="109"/>
      <c r="F644" s="109"/>
      <c r="G644" s="109"/>
      <c r="H644" s="109"/>
      <c r="I644" s="109"/>
      <c r="J644" s="109"/>
      <c r="K644" s="109"/>
      <c r="L644" s="109"/>
      <c r="M644" s="109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  <c r="Z644" s="109"/>
      <c r="AA644" s="109"/>
      <c r="AB644" s="109"/>
    </row>
    <row r="645" spans="1:28" ht="12" customHeight="1">
      <c r="A645" s="109"/>
      <c r="B645" s="109"/>
      <c r="C645" s="109"/>
      <c r="D645" s="109"/>
      <c r="E645" s="109"/>
      <c r="F645" s="109"/>
      <c r="G645" s="109"/>
      <c r="H645" s="109"/>
      <c r="I645" s="109"/>
      <c r="J645" s="109"/>
      <c r="K645" s="109"/>
      <c r="L645" s="109"/>
      <c r="M645" s="109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  <c r="Z645" s="109"/>
      <c r="AA645" s="109"/>
      <c r="AB645" s="109"/>
    </row>
    <row r="646" spans="1:28" ht="12" customHeight="1">
      <c r="A646" s="109"/>
      <c r="B646" s="109"/>
      <c r="C646" s="109"/>
      <c r="D646" s="109"/>
      <c r="E646" s="109"/>
      <c r="F646" s="109"/>
      <c r="G646" s="109"/>
      <c r="H646" s="109"/>
      <c r="I646" s="109"/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  <c r="Z646" s="109"/>
      <c r="AA646" s="109"/>
      <c r="AB646" s="109"/>
    </row>
    <row r="647" spans="1:28" ht="12" customHeight="1">
      <c r="A647" s="109"/>
      <c r="B647" s="109"/>
      <c r="C647" s="109"/>
      <c r="D647" s="109"/>
      <c r="E647" s="109"/>
      <c r="F647" s="109"/>
      <c r="G647" s="109"/>
      <c r="H647" s="109"/>
      <c r="I647" s="109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  <c r="Z647" s="109"/>
      <c r="AA647" s="109"/>
      <c r="AB647" s="109"/>
    </row>
    <row r="648" spans="1:28" ht="12" customHeight="1">
      <c r="A648" s="109"/>
      <c r="B648" s="109"/>
      <c r="C648" s="109"/>
      <c r="D648" s="109"/>
      <c r="E648" s="109"/>
      <c r="F648" s="109"/>
      <c r="G648" s="109"/>
      <c r="H648" s="109"/>
      <c r="I648" s="109"/>
      <c r="J648" s="109"/>
      <c r="K648" s="109"/>
      <c r="L648" s="109"/>
      <c r="M648" s="109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  <c r="Z648" s="109"/>
      <c r="AA648" s="109"/>
      <c r="AB648" s="109"/>
    </row>
    <row r="649" spans="1:28" ht="12" customHeight="1">
      <c r="A649" s="109"/>
      <c r="B649" s="109"/>
      <c r="C649" s="109"/>
      <c r="D649" s="109"/>
      <c r="E649" s="109"/>
      <c r="F649" s="109"/>
      <c r="G649" s="109"/>
      <c r="H649" s="109"/>
      <c r="I649" s="109"/>
      <c r="J649" s="109"/>
      <c r="K649" s="109"/>
      <c r="L649" s="109"/>
      <c r="M649" s="109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  <c r="Z649" s="109"/>
      <c r="AA649" s="109"/>
      <c r="AB649" s="109"/>
    </row>
    <row r="650" spans="1:28" ht="12" customHeight="1">
      <c r="A650" s="109"/>
      <c r="B650" s="109"/>
      <c r="C650" s="109"/>
      <c r="D650" s="109"/>
      <c r="E650" s="109"/>
      <c r="F650" s="109"/>
      <c r="G650" s="109"/>
      <c r="H650" s="109"/>
      <c r="I650" s="109"/>
      <c r="J650" s="109"/>
      <c r="K650" s="109"/>
      <c r="L650" s="109"/>
      <c r="M650" s="109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  <c r="Z650" s="109"/>
      <c r="AA650" s="109"/>
      <c r="AB650" s="109"/>
    </row>
    <row r="651" spans="1:28" ht="12" customHeight="1">
      <c r="A651" s="109"/>
      <c r="B651" s="109"/>
      <c r="C651" s="109"/>
      <c r="D651" s="109"/>
      <c r="E651" s="109"/>
      <c r="F651" s="109"/>
      <c r="G651" s="109"/>
      <c r="H651" s="109"/>
      <c r="I651" s="109"/>
      <c r="J651" s="109"/>
      <c r="K651" s="109"/>
      <c r="L651" s="109"/>
      <c r="M651" s="109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  <c r="Z651" s="109"/>
      <c r="AA651" s="109"/>
      <c r="AB651" s="109"/>
    </row>
    <row r="652" spans="1:28" ht="12" customHeight="1">
      <c r="A652" s="109"/>
      <c r="B652" s="109"/>
      <c r="C652" s="109"/>
      <c r="D652" s="109"/>
      <c r="E652" s="109"/>
      <c r="F652" s="109"/>
      <c r="G652" s="109"/>
      <c r="H652" s="109"/>
      <c r="I652" s="109"/>
      <c r="J652" s="109"/>
      <c r="K652" s="109"/>
      <c r="L652" s="109"/>
      <c r="M652" s="109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  <c r="Z652" s="109"/>
      <c r="AA652" s="109"/>
      <c r="AB652" s="109"/>
    </row>
    <row r="653" spans="1:28" ht="12" customHeight="1">
      <c r="A653" s="109"/>
      <c r="B653" s="109"/>
      <c r="C653" s="109"/>
      <c r="D653" s="109"/>
      <c r="E653" s="109"/>
      <c r="F653" s="109"/>
      <c r="G653" s="109"/>
      <c r="H653" s="109"/>
      <c r="I653" s="109"/>
      <c r="J653" s="109"/>
      <c r="K653" s="109"/>
      <c r="L653" s="109"/>
      <c r="M653" s="109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  <c r="Z653" s="109"/>
      <c r="AA653" s="109"/>
      <c r="AB653" s="109"/>
    </row>
    <row r="654" spans="1:28" ht="12" customHeight="1">
      <c r="A654" s="109"/>
      <c r="B654" s="109"/>
      <c r="C654" s="109"/>
      <c r="D654" s="109"/>
      <c r="E654" s="109"/>
      <c r="F654" s="109"/>
      <c r="G654" s="109"/>
      <c r="H654" s="109"/>
      <c r="I654" s="109"/>
      <c r="J654" s="109"/>
      <c r="K654" s="109"/>
      <c r="L654" s="109"/>
      <c r="M654" s="109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  <c r="Z654" s="109"/>
      <c r="AA654" s="109"/>
      <c r="AB654" s="109"/>
    </row>
    <row r="655" spans="1:28" ht="12" customHeight="1">
      <c r="A655" s="109"/>
      <c r="B655" s="109"/>
      <c r="C655" s="109"/>
      <c r="D655" s="109"/>
      <c r="E655" s="109"/>
      <c r="F655" s="109"/>
      <c r="G655" s="109"/>
      <c r="H655" s="109"/>
      <c r="I655" s="109"/>
      <c r="J655" s="109"/>
      <c r="K655" s="109"/>
      <c r="L655" s="109"/>
      <c r="M655" s="109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09"/>
      <c r="Z655" s="109"/>
      <c r="AA655" s="109"/>
      <c r="AB655" s="109"/>
    </row>
    <row r="656" spans="1:28" ht="12" customHeight="1">
      <c r="A656" s="109"/>
      <c r="B656" s="109"/>
      <c r="C656" s="109"/>
      <c r="D656" s="109"/>
      <c r="E656" s="109"/>
      <c r="F656" s="109"/>
      <c r="G656" s="109"/>
      <c r="H656" s="109"/>
      <c r="I656" s="109"/>
      <c r="J656" s="109"/>
      <c r="K656" s="109"/>
      <c r="L656" s="109"/>
      <c r="M656" s="109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  <c r="Z656" s="109"/>
      <c r="AA656" s="109"/>
      <c r="AB656" s="109"/>
    </row>
    <row r="657" spans="1:28" ht="12" customHeight="1">
      <c r="A657" s="109"/>
      <c r="B657" s="109"/>
      <c r="C657" s="109"/>
      <c r="D657" s="109"/>
      <c r="E657" s="109"/>
      <c r="F657" s="109"/>
      <c r="G657" s="109"/>
      <c r="H657" s="109"/>
      <c r="I657" s="109"/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  <c r="Z657" s="109"/>
      <c r="AA657" s="109"/>
      <c r="AB657" s="109"/>
    </row>
    <row r="658" spans="1:28" ht="12" customHeight="1">
      <c r="A658" s="109"/>
      <c r="B658" s="109"/>
      <c r="C658" s="109"/>
      <c r="D658" s="109"/>
      <c r="E658" s="109"/>
      <c r="F658" s="109"/>
      <c r="G658" s="109"/>
      <c r="H658" s="109"/>
      <c r="I658" s="109"/>
      <c r="J658" s="109"/>
      <c r="K658" s="109"/>
      <c r="L658" s="109"/>
      <c r="M658" s="109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09"/>
      <c r="Z658" s="109"/>
      <c r="AA658" s="109"/>
      <c r="AB658" s="109"/>
    </row>
    <row r="659" spans="1:28" ht="12" customHeight="1">
      <c r="A659" s="109"/>
      <c r="B659" s="109"/>
      <c r="C659" s="109"/>
      <c r="D659" s="109"/>
      <c r="E659" s="109"/>
      <c r="F659" s="109"/>
      <c r="G659" s="109"/>
      <c r="H659" s="109"/>
      <c r="I659" s="109"/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09"/>
      <c r="Z659" s="109"/>
      <c r="AA659" s="109"/>
      <c r="AB659" s="109"/>
    </row>
    <row r="660" spans="1:28" ht="12" customHeight="1">
      <c r="A660" s="109"/>
      <c r="B660" s="109"/>
      <c r="C660" s="109"/>
      <c r="D660" s="109"/>
      <c r="E660" s="109"/>
      <c r="F660" s="109"/>
      <c r="G660" s="109"/>
      <c r="H660" s="109"/>
      <c r="I660" s="109"/>
      <c r="J660" s="109"/>
      <c r="K660" s="109"/>
      <c r="L660" s="109"/>
      <c r="M660" s="109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09"/>
      <c r="Z660" s="109"/>
      <c r="AA660" s="109"/>
      <c r="AB660" s="109"/>
    </row>
    <row r="661" spans="1:28" ht="12" customHeight="1">
      <c r="A661" s="109"/>
      <c r="B661" s="109"/>
      <c r="C661" s="109"/>
      <c r="D661" s="109"/>
      <c r="E661" s="109"/>
      <c r="F661" s="109"/>
      <c r="G661" s="109"/>
      <c r="H661" s="109"/>
      <c r="I661" s="109"/>
      <c r="J661" s="109"/>
      <c r="K661" s="109"/>
      <c r="L661" s="109"/>
      <c r="M661" s="109"/>
      <c r="N661" s="109"/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  <c r="Y661" s="109"/>
      <c r="Z661" s="109"/>
      <c r="AA661" s="109"/>
      <c r="AB661" s="109"/>
    </row>
    <row r="662" spans="1:28" ht="12" customHeight="1">
      <c r="A662" s="109"/>
      <c r="B662" s="109"/>
      <c r="C662" s="109"/>
      <c r="D662" s="109"/>
      <c r="E662" s="109"/>
      <c r="F662" s="109"/>
      <c r="G662" s="109"/>
      <c r="H662" s="109"/>
      <c r="I662" s="109"/>
      <c r="J662" s="109"/>
      <c r="K662" s="109"/>
      <c r="L662" s="109"/>
      <c r="M662" s="109"/>
      <c r="N662" s="109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09"/>
      <c r="Z662" s="109"/>
      <c r="AA662" s="109"/>
      <c r="AB662" s="109"/>
    </row>
    <row r="663" spans="1:28" ht="12" customHeight="1">
      <c r="A663" s="109"/>
      <c r="B663" s="109"/>
      <c r="C663" s="109"/>
      <c r="D663" s="109"/>
      <c r="E663" s="109"/>
      <c r="F663" s="109"/>
      <c r="G663" s="109"/>
      <c r="H663" s="109"/>
      <c r="I663" s="109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  <c r="Z663" s="109"/>
      <c r="AA663" s="109"/>
      <c r="AB663" s="109"/>
    </row>
    <row r="664" spans="1:28" ht="12" customHeight="1">
      <c r="A664" s="109"/>
      <c r="B664" s="109"/>
      <c r="C664" s="109"/>
      <c r="D664" s="109"/>
      <c r="E664" s="109"/>
      <c r="F664" s="109"/>
      <c r="G664" s="109"/>
      <c r="H664" s="109"/>
      <c r="I664" s="109"/>
      <c r="J664" s="109"/>
      <c r="K664" s="109"/>
      <c r="L664" s="109"/>
      <c r="M664" s="109"/>
      <c r="N664" s="109"/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  <c r="Y664" s="109"/>
      <c r="Z664" s="109"/>
      <c r="AA664" s="109"/>
      <c r="AB664" s="109"/>
    </row>
    <row r="665" spans="1:28" ht="12" customHeight="1">
      <c r="A665" s="109"/>
      <c r="B665" s="109"/>
      <c r="C665" s="109"/>
      <c r="D665" s="109"/>
      <c r="E665" s="109"/>
      <c r="F665" s="109"/>
      <c r="G665" s="109"/>
      <c r="H665" s="109"/>
      <c r="I665" s="109"/>
      <c r="J665" s="109"/>
      <c r="K665" s="109"/>
      <c r="L665" s="109"/>
      <c r="M665" s="109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09"/>
      <c r="Z665" s="109"/>
      <c r="AA665" s="109"/>
      <c r="AB665" s="109"/>
    </row>
    <row r="666" spans="1:28" ht="12" customHeight="1">
      <c r="A666" s="109"/>
      <c r="B666" s="109"/>
      <c r="C666" s="109"/>
      <c r="D666" s="109"/>
      <c r="E666" s="109"/>
      <c r="F666" s="109"/>
      <c r="G666" s="109"/>
      <c r="H666" s="109"/>
      <c r="I666" s="109"/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  <c r="Z666" s="109"/>
      <c r="AA666" s="109"/>
      <c r="AB666" s="109"/>
    </row>
    <row r="667" spans="1:28" ht="12" customHeight="1">
      <c r="A667" s="109"/>
      <c r="B667" s="109"/>
      <c r="C667" s="109"/>
      <c r="D667" s="109"/>
      <c r="E667" s="109"/>
      <c r="F667" s="109"/>
      <c r="G667" s="109"/>
      <c r="H667" s="109"/>
      <c r="I667" s="109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  <c r="Z667" s="109"/>
      <c r="AA667" s="109"/>
      <c r="AB667" s="109"/>
    </row>
    <row r="668" spans="1:28" ht="12" customHeight="1">
      <c r="A668" s="109"/>
      <c r="B668" s="109"/>
      <c r="C668" s="109"/>
      <c r="D668" s="109"/>
      <c r="E668" s="109"/>
      <c r="F668" s="109"/>
      <c r="G668" s="109"/>
      <c r="H668" s="109"/>
      <c r="I668" s="109"/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  <c r="Z668" s="109"/>
      <c r="AA668" s="109"/>
      <c r="AB668" s="109"/>
    </row>
    <row r="669" spans="1:28" ht="12" customHeight="1">
      <c r="A669" s="109"/>
      <c r="B669" s="109"/>
      <c r="C669" s="109"/>
      <c r="D669" s="109"/>
      <c r="E669" s="109"/>
      <c r="F669" s="109"/>
      <c r="G669" s="109"/>
      <c r="H669" s="109"/>
      <c r="I669" s="109"/>
      <c r="J669" s="109"/>
      <c r="K669" s="109"/>
      <c r="L669" s="109"/>
      <c r="M669" s="109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09"/>
      <c r="Z669" s="109"/>
      <c r="AA669" s="109"/>
      <c r="AB669" s="109"/>
    </row>
    <row r="670" spans="1:28" ht="12" customHeight="1">
      <c r="A670" s="109"/>
      <c r="B670" s="109"/>
      <c r="C670" s="109"/>
      <c r="D670" s="109"/>
      <c r="E670" s="109"/>
      <c r="F670" s="109"/>
      <c r="G670" s="109"/>
      <c r="H670" s="109"/>
      <c r="I670" s="109"/>
      <c r="J670" s="109"/>
      <c r="K670" s="109"/>
      <c r="L670" s="109"/>
      <c r="M670" s="109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09"/>
      <c r="Z670" s="109"/>
      <c r="AA670" s="109"/>
      <c r="AB670" s="109"/>
    </row>
    <row r="671" spans="1:28" ht="12" customHeight="1">
      <c r="A671" s="109"/>
      <c r="B671" s="109"/>
      <c r="C671" s="109"/>
      <c r="D671" s="109"/>
      <c r="E671" s="109"/>
      <c r="F671" s="109"/>
      <c r="G671" s="109"/>
      <c r="H671" s="109"/>
      <c r="I671" s="109"/>
      <c r="J671" s="109"/>
      <c r="K671" s="109"/>
      <c r="L671" s="109"/>
      <c r="M671" s="109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09"/>
      <c r="Z671" s="109"/>
      <c r="AA671" s="109"/>
      <c r="AB671" s="109"/>
    </row>
    <row r="672" spans="1:28" ht="12" customHeight="1">
      <c r="A672" s="109"/>
      <c r="B672" s="109"/>
      <c r="C672" s="109"/>
      <c r="D672" s="109"/>
      <c r="E672" s="109"/>
      <c r="F672" s="109"/>
      <c r="G672" s="109"/>
      <c r="H672" s="109"/>
      <c r="I672" s="109"/>
      <c r="J672" s="109"/>
      <c r="K672" s="109"/>
      <c r="L672" s="109"/>
      <c r="M672" s="109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09"/>
      <c r="Z672" s="109"/>
      <c r="AA672" s="109"/>
      <c r="AB672" s="109"/>
    </row>
    <row r="673" spans="1:28" ht="12" customHeight="1">
      <c r="A673" s="109"/>
      <c r="B673" s="109"/>
      <c r="C673" s="109"/>
      <c r="D673" s="109"/>
      <c r="E673" s="109"/>
      <c r="F673" s="109"/>
      <c r="G673" s="109"/>
      <c r="H673" s="109"/>
      <c r="I673" s="109"/>
      <c r="J673" s="109"/>
      <c r="K673" s="109"/>
      <c r="L673" s="109"/>
      <c r="M673" s="109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09"/>
      <c r="Z673" s="109"/>
      <c r="AA673" s="109"/>
      <c r="AB673" s="109"/>
    </row>
    <row r="674" spans="1:28" ht="12" customHeight="1">
      <c r="A674" s="109"/>
      <c r="B674" s="109"/>
      <c r="C674" s="109"/>
      <c r="D674" s="109"/>
      <c r="E674" s="109"/>
      <c r="F674" s="109"/>
      <c r="G674" s="109"/>
      <c r="H674" s="109"/>
      <c r="I674" s="109"/>
      <c r="J674" s="109"/>
      <c r="K674" s="109"/>
      <c r="L674" s="109"/>
      <c r="M674" s="109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09"/>
      <c r="Z674" s="109"/>
      <c r="AA674" s="109"/>
      <c r="AB674" s="109"/>
    </row>
    <row r="675" spans="1:28" ht="12" customHeight="1">
      <c r="A675" s="109"/>
      <c r="B675" s="109"/>
      <c r="C675" s="109"/>
      <c r="D675" s="109"/>
      <c r="E675" s="109"/>
      <c r="F675" s="109"/>
      <c r="G675" s="109"/>
      <c r="H675" s="109"/>
      <c r="I675" s="109"/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  <c r="Z675" s="109"/>
      <c r="AA675" s="109"/>
      <c r="AB675" s="109"/>
    </row>
    <row r="676" spans="1:28" ht="12" customHeight="1">
      <c r="A676" s="109"/>
      <c r="B676" s="109"/>
      <c r="C676" s="109"/>
      <c r="D676" s="109"/>
      <c r="E676" s="109"/>
      <c r="F676" s="109"/>
      <c r="G676" s="109"/>
      <c r="H676" s="109"/>
      <c r="I676" s="109"/>
      <c r="J676" s="109"/>
      <c r="K676" s="109"/>
      <c r="L676" s="109"/>
      <c r="M676" s="109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09"/>
      <c r="Z676" s="109"/>
      <c r="AA676" s="109"/>
      <c r="AB676" s="109"/>
    </row>
    <row r="677" spans="1:28" ht="12" customHeight="1">
      <c r="A677" s="109"/>
      <c r="B677" s="109"/>
      <c r="C677" s="109"/>
      <c r="D677" s="109"/>
      <c r="E677" s="109"/>
      <c r="F677" s="109"/>
      <c r="G677" s="109"/>
      <c r="H677" s="109"/>
      <c r="I677" s="109"/>
      <c r="J677" s="109"/>
      <c r="K677" s="109"/>
      <c r="L677" s="109"/>
      <c r="M677" s="109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09"/>
      <c r="Z677" s="109"/>
      <c r="AA677" s="109"/>
      <c r="AB677" s="109"/>
    </row>
    <row r="678" spans="1:28" ht="12" customHeight="1">
      <c r="A678" s="109"/>
      <c r="B678" s="109"/>
      <c r="C678" s="109"/>
      <c r="D678" s="109"/>
      <c r="E678" s="109"/>
      <c r="F678" s="109"/>
      <c r="G678" s="109"/>
      <c r="H678" s="109"/>
      <c r="I678" s="109"/>
      <c r="J678" s="109"/>
      <c r="K678" s="109"/>
      <c r="L678" s="109"/>
      <c r="M678" s="109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09"/>
      <c r="Z678" s="109"/>
      <c r="AA678" s="109"/>
      <c r="AB678" s="109"/>
    </row>
    <row r="679" spans="1:28" ht="12" customHeight="1">
      <c r="A679" s="109"/>
      <c r="B679" s="109"/>
      <c r="C679" s="109"/>
      <c r="D679" s="109"/>
      <c r="E679" s="109"/>
      <c r="F679" s="109"/>
      <c r="G679" s="109"/>
      <c r="H679" s="109"/>
      <c r="I679" s="109"/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  <c r="Z679" s="109"/>
      <c r="AA679" s="109"/>
      <c r="AB679" s="109"/>
    </row>
    <row r="680" spans="1:28" ht="12" customHeight="1">
      <c r="A680" s="109"/>
      <c r="B680" s="109"/>
      <c r="C680" s="109"/>
      <c r="D680" s="109"/>
      <c r="E680" s="109"/>
      <c r="F680" s="109"/>
      <c r="G680" s="109"/>
      <c r="H680" s="109"/>
      <c r="I680" s="109"/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  <c r="Z680" s="109"/>
      <c r="AA680" s="109"/>
      <c r="AB680" s="109"/>
    </row>
    <row r="681" spans="1:28" ht="12" customHeight="1">
      <c r="A681" s="109"/>
      <c r="B681" s="109"/>
      <c r="C681" s="109"/>
      <c r="D681" s="109"/>
      <c r="E681" s="109"/>
      <c r="F681" s="109"/>
      <c r="G681" s="109"/>
      <c r="H681" s="109"/>
      <c r="I681" s="109"/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  <c r="Z681" s="109"/>
      <c r="AA681" s="109"/>
      <c r="AB681" s="109"/>
    </row>
    <row r="682" spans="1:28" ht="12" customHeight="1">
      <c r="A682" s="109"/>
      <c r="B682" s="109"/>
      <c r="C682" s="109"/>
      <c r="D682" s="109"/>
      <c r="E682" s="109"/>
      <c r="F682" s="109"/>
      <c r="G682" s="109"/>
      <c r="H682" s="109"/>
      <c r="I682" s="109"/>
      <c r="J682" s="109"/>
      <c r="K682" s="109"/>
      <c r="L682" s="109"/>
      <c r="M682" s="109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09"/>
      <c r="Z682" s="109"/>
      <c r="AA682" s="109"/>
      <c r="AB682" s="109"/>
    </row>
    <row r="683" spans="1:28" ht="12" customHeight="1">
      <c r="A683" s="109"/>
      <c r="B683" s="109"/>
      <c r="C683" s="109"/>
      <c r="D683" s="109"/>
      <c r="E683" s="109"/>
      <c r="F683" s="109"/>
      <c r="G683" s="109"/>
      <c r="H683" s="109"/>
      <c r="I683" s="109"/>
      <c r="J683" s="109"/>
      <c r="K683" s="109"/>
      <c r="L683" s="109"/>
      <c r="M683" s="109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09"/>
      <c r="Z683" s="109"/>
      <c r="AA683" s="109"/>
      <c r="AB683" s="109"/>
    </row>
    <row r="684" spans="1:28" ht="12" customHeight="1">
      <c r="A684" s="109"/>
      <c r="B684" s="109"/>
      <c r="C684" s="109"/>
      <c r="D684" s="109"/>
      <c r="E684" s="109"/>
      <c r="F684" s="109"/>
      <c r="G684" s="109"/>
      <c r="H684" s="109"/>
      <c r="I684" s="109"/>
      <c r="J684" s="109"/>
      <c r="K684" s="109"/>
      <c r="L684" s="109"/>
      <c r="M684" s="109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09"/>
      <c r="Z684" s="109"/>
      <c r="AA684" s="109"/>
      <c r="AB684" s="109"/>
    </row>
    <row r="685" spans="1:28" ht="12" customHeight="1">
      <c r="A685" s="109"/>
      <c r="B685" s="109"/>
      <c r="C685" s="109"/>
      <c r="D685" s="109"/>
      <c r="E685" s="109"/>
      <c r="F685" s="109"/>
      <c r="G685" s="109"/>
      <c r="H685" s="109"/>
      <c r="I685" s="109"/>
      <c r="J685" s="109"/>
      <c r="K685" s="109"/>
      <c r="L685" s="109"/>
      <c r="M685" s="109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09"/>
      <c r="Z685" s="109"/>
      <c r="AA685" s="109"/>
      <c r="AB685" s="109"/>
    </row>
    <row r="686" spans="1:28" ht="12" customHeight="1">
      <c r="A686" s="109"/>
      <c r="B686" s="109"/>
      <c r="C686" s="109"/>
      <c r="D686" s="109"/>
      <c r="E686" s="109"/>
      <c r="F686" s="109"/>
      <c r="G686" s="109"/>
      <c r="H686" s="109"/>
      <c r="I686" s="109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  <c r="Z686" s="109"/>
      <c r="AA686" s="109"/>
      <c r="AB686" s="109"/>
    </row>
    <row r="687" spans="1:28" ht="12" customHeight="1">
      <c r="A687" s="109"/>
      <c r="B687" s="109"/>
      <c r="C687" s="109"/>
      <c r="D687" s="109"/>
      <c r="E687" s="109"/>
      <c r="F687" s="109"/>
      <c r="G687" s="109"/>
      <c r="H687" s="109"/>
      <c r="I687" s="109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  <c r="Z687" s="109"/>
      <c r="AA687" s="109"/>
      <c r="AB687" s="109"/>
    </row>
    <row r="688" spans="1:28" ht="12" customHeight="1">
      <c r="A688" s="109"/>
      <c r="B688" s="109"/>
      <c r="C688" s="109"/>
      <c r="D688" s="109"/>
      <c r="E688" s="109"/>
      <c r="F688" s="109"/>
      <c r="G688" s="109"/>
      <c r="H688" s="109"/>
      <c r="I688" s="109"/>
      <c r="J688" s="109"/>
      <c r="K688" s="109"/>
      <c r="L688" s="109"/>
      <c r="M688" s="109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09"/>
      <c r="Z688" s="109"/>
      <c r="AA688" s="109"/>
      <c r="AB688" s="109"/>
    </row>
    <row r="689" spans="1:28" ht="12" customHeight="1">
      <c r="A689" s="109"/>
      <c r="B689" s="109"/>
      <c r="C689" s="109"/>
      <c r="D689" s="109"/>
      <c r="E689" s="109"/>
      <c r="F689" s="109"/>
      <c r="G689" s="109"/>
      <c r="H689" s="109"/>
      <c r="I689" s="109"/>
      <c r="J689" s="109"/>
      <c r="K689" s="109"/>
      <c r="L689" s="109"/>
      <c r="M689" s="109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09"/>
      <c r="Z689" s="109"/>
      <c r="AA689" s="109"/>
      <c r="AB689" s="109"/>
    </row>
    <row r="690" spans="1:28" ht="12" customHeight="1">
      <c r="A690" s="109"/>
      <c r="B690" s="109"/>
      <c r="C690" s="109"/>
      <c r="D690" s="109"/>
      <c r="E690" s="109"/>
      <c r="F690" s="109"/>
      <c r="G690" s="109"/>
      <c r="H690" s="109"/>
      <c r="I690" s="109"/>
      <c r="J690" s="109"/>
      <c r="K690" s="109"/>
      <c r="L690" s="109"/>
      <c r="M690" s="109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09"/>
      <c r="Z690" s="109"/>
      <c r="AA690" s="109"/>
      <c r="AB690" s="109"/>
    </row>
    <row r="691" spans="1:28" ht="12" customHeight="1">
      <c r="A691" s="109"/>
      <c r="B691" s="109"/>
      <c r="C691" s="109"/>
      <c r="D691" s="109"/>
      <c r="E691" s="109"/>
      <c r="F691" s="109"/>
      <c r="G691" s="109"/>
      <c r="H691" s="109"/>
      <c r="I691" s="109"/>
      <c r="J691" s="109"/>
      <c r="K691" s="109"/>
      <c r="L691" s="109"/>
      <c r="M691" s="109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09"/>
      <c r="Z691" s="109"/>
      <c r="AA691" s="109"/>
      <c r="AB691" s="109"/>
    </row>
    <row r="692" spans="1:28" ht="12" customHeight="1">
      <c r="A692" s="109"/>
      <c r="B692" s="109"/>
      <c r="C692" s="109"/>
      <c r="D692" s="109"/>
      <c r="E692" s="109"/>
      <c r="F692" s="109"/>
      <c r="G692" s="109"/>
      <c r="H692" s="109"/>
      <c r="I692" s="109"/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  <c r="Z692" s="109"/>
      <c r="AA692" s="109"/>
      <c r="AB692" s="109"/>
    </row>
    <row r="693" spans="1:28" ht="12" customHeight="1">
      <c r="A693" s="109"/>
      <c r="B693" s="109"/>
      <c r="C693" s="109"/>
      <c r="D693" s="109"/>
      <c r="E693" s="109"/>
      <c r="F693" s="109"/>
      <c r="G693" s="109"/>
      <c r="H693" s="109"/>
      <c r="I693" s="109"/>
      <c r="J693" s="109"/>
      <c r="K693" s="109"/>
      <c r="L693" s="109"/>
      <c r="M693" s="109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09"/>
      <c r="Z693" s="109"/>
      <c r="AA693" s="109"/>
      <c r="AB693" s="109"/>
    </row>
    <row r="694" spans="1:28" ht="12" customHeight="1">
      <c r="A694" s="109"/>
      <c r="B694" s="109"/>
      <c r="C694" s="109"/>
      <c r="D694" s="109"/>
      <c r="E694" s="109"/>
      <c r="F694" s="109"/>
      <c r="G694" s="109"/>
      <c r="H694" s="109"/>
      <c r="I694" s="109"/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09"/>
      <c r="Z694" s="109"/>
      <c r="AA694" s="109"/>
      <c r="AB694" s="109"/>
    </row>
    <row r="695" spans="1:28" ht="12" customHeight="1">
      <c r="A695" s="109"/>
      <c r="B695" s="109"/>
      <c r="C695" s="109"/>
      <c r="D695" s="109"/>
      <c r="E695" s="109"/>
      <c r="F695" s="109"/>
      <c r="G695" s="109"/>
      <c r="H695" s="109"/>
      <c r="I695" s="109"/>
      <c r="J695" s="109"/>
      <c r="K695" s="109"/>
      <c r="L695" s="109"/>
      <c r="M695" s="109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09"/>
      <c r="Z695" s="109"/>
      <c r="AA695" s="109"/>
      <c r="AB695" s="109"/>
    </row>
    <row r="696" spans="1:28" ht="12" customHeight="1">
      <c r="A696" s="109"/>
      <c r="B696" s="109"/>
      <c r="C696" s="109"/>
      <c r="D696" s="109"/>
      <c r="E696" s="109"/>
      <c r="F696" s="109"/>
      <c r="G696" s="109"/>
      <c r="H696" s="109"/>
      <c r="I696" s="109"/>
      <c r="J696" s="109"/>
      <c r="K696" s="109"/>
      <c r="L696" s="109"/>
      <c r="M696" s="109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09"/>
      <c r="Z696" s="109"/>
      <c r="AA696" s="109"/>
      <c r="AB696" s="109"/>
    </row>
    <row r="697" spans="1:28" ht="12" customHeight="1">
      <c r="A697" s="109"/>
      <c r="B697" s="109"/>
      <c r="C697" s="109"/>
      <c r="D697" s="109"/>
      <c r="E697" s="109"/>
      <c r="F697" s="109"/>
      <c r="G697" s="109"/>
      <c r="H697" s="109"/>
      <c r="I697" s="109"/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  <c r="Z697" s="109"/>
      <c r="AA697" s="109"/>
      <c r="AB697" s="109"/>
    </row>
    <row r="698" spans="1:28" ht="12" customHeight="1">
      <c r="A698" s="109"/>
      <c r="B698" s="109"/>
      <c r="C698" s="109"/>
      <c r="D698" s="109"/>
      <c r="E698" s="109"/>
      <c r="F698" s="109"/>
      <c r="G698" s="109"/>
      <c r="H698" s="109"/>
      <c r="I698" s="109"/>
      <c r="J698" s="109"/>
      <c r="K698" s="109"/>
      <c r="L698" s="109"/>
      <c r="M698" s="109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09"/>
      <c r="Z698" s="109"/>
      <c r="AA698" s="109"/>
      <c r="AB698" s="109"/>
    </row>
    <row r="699" spans="1:28" ht="12" customHeight="1">
      <c r="A699" s="109"/>
      <c r="B699" s="109"/>
      <c r="C699" s="109"/>
      <c r="D699" s="109"/>
      <c r="E699" s="109"/>
      <c r="F699" s="109"/>
      <c r="G699" s="109"/>
      <c r="H699" s="109"/>
      <c r="I699" s="109"/>
      <c r="J699" s="109"/>
      <c r="K699" s="109"/>
      <c r="L699" s="109"/>
      <c r="M699" s="109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09"/>
      <c r="Z699" s="109"/>
      <c r="AA699" s="109"/>
      <c r="AB699" s="109"/>
    </row>
    <row r="700" spans="1:28" ht="12" customHeight="1">
      <c r="A700" s="109"/>
      <c r="B700" s="109"/>
      <c r="C700" s="109"/>
      <c r="D700" s="109"/>
      <c r="E700" s="109"/>
      <c r="F700" s="109"/>
      <c r="G700" s="109"/>
      <c r="H700" s="109"/>
      <c r="I700" s="109"/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  <c r="Z700" s="109"/>
      <c r="AA700" s="109"/>
      <c r="AB700" s="109"/>
    </row>
    <row r="701" spans="1:28" ht="12" customHeight="1">
      <c r="A701" s="109"/>
      <c r="B701" s="109"/>
      <c r="C701" s="109"/>
      <c r="D701" s="109"/>
      <c r="E701" s="109"/>
      <c r="F701" s="109"/>
      <c r="G701" s="109"/>
      <c r="H701" s="109"/>
      <c r="I701" s="109"/>
      <c r="J701" s="109"/>
      <c r="K701" s="109"/>
      <c r="L701" s="109"/>
      <c r="M701" s="109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09"/>
      <c r="Z701" s="109"/>
      <c r="AA701" s="109"/>
      <c r="AB701" s="109"/>
    </row>
    <row r="702" spans="1:28" ht="12" customHeight="1">
      <c r="A702" s="109"/>
      <c r="B702" s="109"/>
      <c r="C702" s="109"/>
      <c r="D702" s="109"/>
      <c r="E702" s="109"/>
      <c r="F702" s="109"/>
      <c r="G702" s="109"/>
      <c r="H702" s="109"/>
      <c r="I702" s="109"/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  <c r="Z702" s="109"/>
      <c r="AA702" s="109"/>
      <c r="AB702" s="109"/>
    </row>
    <row r="703" spans="1:28" ht="12" customHeight="1">
      <c r="A703" s="109"/>
      <c r="B703" s="109"/>
      <c r="C703" s="109"/>
      <c r="D703" s="109"/>
      <c r="E703" s="109"/>
      <c r="F703" s="109"/>
      <c r="G703" s="109"/>
      <c r="H703" s="109"/>
      <c r="I703" s="109"/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  <c r="Z703" s="109"/>
      <c r="AA703" s="109"/>
      <c r="AB703" s="109"/>
    </row>
    <row r="704" spans="1:28" ht="12" customHeight="1">
      <c r="A704" s="109"/>
      <c r="B704" s="109"/>
      <c r="C704" s="109"/>
      <c r="D704" s="109"/>
      <c r="E704" s="109"/>
      <c r="F704" s="109"/>
      <c r="G704" s="109"/>
      <c r="H704" s="109"/>
      <c r="I704" s="109"/>
      <c r="J704" s="109"/>
      <c r="K704" s="109"/>
      <c r="L704" s="109"/>
      <c r="M704" s="109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09"/>
      <c r="Z704" s="109"/>
      <c r="AA704" s="109"/>
      <c r="AB704" s="109"/>
    </row>
    <row r="705" spans="1:28" ht="12" customHeight="1">
      <c r="A705" s="109"/>
      <c r="B705" s="109"/>
      <c r="C705" s="109"/>
      <c r="D705" s="109"/>
      <c r="E705" s="109"/>
      <c r="F705" s="109"/>
      <c r="G705" s="109"/>
      <c r="H705" s="109"/>
      <c r="I705" s="109"/>
      <c r="J705" s="109"/>
      <c r="K705" s="109"/>
      <c r="L705" s="109"/>
      <c r="M705" s="109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09"/>
      <c r="Z705" s="109"/>
      <c r="AA705" s="109"/>
      <c r="AB705" s="109"/>
    </row>
    <row r="706" spans="1:28" ht="12" customHeight="1">
      <c r="A706" s="109"/>
      <c r="B706" s="109"/>
      <c r="C706" s="109"/>
      <c r="D706" s="109"/>
      <c r="E706" s="109"/>
      <c r="F706" s="109"/>
      <c r="G706" s="109"/>
      <c r="H706" s="109"/>
      <c r="I706" s="109"/>
      <c r="J706" s="109"/>
      <c r="K706" s="109"/>
      <c r="L706" s="109"/>
      <c r="M706" s="109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09"/>
      <c r="Z706" s="109"/>
      <c r="AA706" s="109"/>
      <c r="AB706" s="109"/>
    </row>
    <row r="707" spans="1:28" ht="12" customHeight="1">
      <c r="A707" s="109"/>
      <c r="B707" s="109"/>
      <c r="C707" s="109"/>
      <c r="D707" s="109"/>
      <c r="E707" s="109"/>
      <c r="F707" s="109"/>
      <c r="G707" s="109"/>
      <c r="H707" s="109"/>
      <c r="I707" s="109"/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  <c r="Z707" s="109"/>
      <c r="AA707" s="109"/>
      <c r="AB707" s="109"/>
    </row>
    <row r="708" spans="1:28" ht="12" customHeight="1">
      <c r="A708" s="109"/>
      <c r="B708" s="109"/>
      <c r="C708" s="109"/>
      <c r="D708" s="109"/>
      <c r="E708" s="109"/>
      <c r="F708" s="109"/>
      <c r="G708" s="109"/>
      <c r="H708" s="109"/>
      <c r="I708" s="109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  <c r="Z708" s="109"/>
      <c r="AA708" s="109"/>
      <c r="AB708" s="109"/>
    </row>
    <row r="709" spans="1:28" ht="12" customHeight="1">
      <c r="A709" s="109"/>
      <c r="B709" s="109"/>
      <c r="C709" s="109"/>
      <c r="D709" s="109"/>
      <c r="E709" s="109"/>
      <c r="F709" s="109"/>
      <c r="G709" s="109"/>
      <c r="H709" s="109"/>
      <c r="I709" s="109"/>
      <c r="J709" s="109"/>
      <c r="K709" s="109"/>
      <c r="L709" s="109"/>
      <c r="M709" s="109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09"/>
      <c r="Z709" s="109"/>
      <c r="AA709" s="109"/>
      <c r="AB709" s="109"/>
    </row>
    <row r="710" spans="1:28" ht="12" customHeight="1">
      <c r="A710" s="109"/>
      <c r="B710" s="109"/>
      <c r="C710" s="109"/>
      <c r="D710" s="109"/>
      <c r="E710" s="109"/>
      <c r="F710" s="109"/>
      <c r="G710" s="109"/>
      <c r="H710" s="109"/>
      <c r="I710" s="109"/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  <c r="Z710" s="109"/>
      <c r="AA710" s="109"/>
      <c r="AB710" s="109"/>
    </row>
    <row r="711" spans="1:28" ht="12" customHeight="1">
      <c r="A711" s="109"/>
      <c r="B711" s="109"/>
      <c r="C711" s="109"/>
      <c r="D711" s="109"/>
      <c r="E711" s="109"/>
      <c r="F711" s="109"/>
      <c r="G711" s="109"/>
      <c r="H711" s="109"/>
      <c r="I711" s="109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  <c r="Z711" s="109"/>
      <c r="AA711" s="109"/>
      <c r="AB711" s="109"/>
    </row>
    <row r="712" spans="1:28" ht="12" customHeight="1">
      <c r="A712" s="109"/>
      <c r="B712" s="109"/>
      <c r="C712" s="109"/>
      <c r="D712" s="109"/>
      <c r="E712" s="109"/>
      <c r="F712" s="109"/>
      <c r="G712" s="109"/>
      <c r="H712" s="109"/>
      <c r="I712" s="109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  <c r="Z712" s="109"/>
      <c r="AA712" s="109"/>
      <c r="AB712" s="109"/>
    </row>
    <row r="713" spans="1:28" ht="12" customHeight="1">
      <c r="A713" s="109"/>
      <c r="B713" s="109"/>
      <c r="C713" s="109"/>
      <c r="D713" s="109"/>
      <c r="E713" s="109"/>
      <c r="F713" s="109"/>
      <c r="G713" s="109"/>
      <c r="H713" s="109"/>
      <c r="I713" s="109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  <c r="Z713" s="109"/>
      <c r="AA713" s="109"/>
      <c r="AB713" s="109"/>
    </row>
    <row r="714" spans="1:28" ht="12" customHeight="1">
      <c r="A714" s="109"/>
      <c r="B714" s="109"/>
      <c r="C714" s="109"/>
      <c r="D714" s="109"/>
      <c r="E714" s="109"/>
      <c r="F714" s="109"/>
      <c r="G714" s="109"/>
      <c r="H714" s="109"/>
      <c r="I714" s="109"/>
      <c r="J714" s="109"/>
      <c r="K714" s="109"/>
      <c r="L714" s="109"/>
      <c r="M714" s="109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09"/>
      <c r="Z714" s="109"/>
      <c r="AA714" s="109"/>
      <c r="AB714" s="109"/>
    </row>
    <row r="715" spans="1:28" ht="12" customHeight="1">
      <c r="A715" s="109"/>
      <c r="B715" s="109"/>
      <c r="C715" s="109"/>
      <c r="D715" s="109"/>
      <c r="E715" s="109"/>
      <c r="F715" s="109"/>
      <c r="G715" s="109"/>
      <c r="H715" s="109"/>
      <c r="I715" s="109"/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  <c r="Z715" s="109"/>
      <c r="AA715" s="109"/>
      <c r="AB715" s="109"/>
    </row>
    <row r="716" spans="1:28" ht="12" customHeight="1">
      <c r="A716" s="109"/>
      <c r="B716" s="109"/>
      <c r="C716" s="109"/>
      <c r="D716" s="109"/>
      <c r="E716" s="109"/>
      <c r="F716" s="109"/>
      <c r="G716" s="109"/>
      <c r="H716" s="109"/>
      <c r="I716" s="109"/>
      <c r="J716" s="109"/>
      <c r="K716" s="109"/>
      <c r="L716" s="109"/>
      <c r="M716" s="109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09"/>
      <c r="Z716" s="109"/>
      <c r="AA716" s="109"/>
      <c r="AB716" s="109"/>
    </row>
    <row r="717" spans="1:28" ht="12" customHeight="1">
      <c r="A717" s="109"/>
      <c r="B717" s="109"/>
      <c r="C717" s="109"/>
      <c r="D717" s="109"/>
      <c r="E717" s="109"/>
      <c r="F717" s="109"/>
      <c r="G717" s="109"/>
      <c r="H717" s="109"/>
      <c r="I717" s="109"/>
      <c r="J717" s="109"/>
      <c r="K717" s="109"/>
      <c r="L717" s="109"/>
      <c r="M717" s="109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  <c r="Z717" s="109"/>
      <c r="AA717" s="109"/>
      <c r="AB717" s="109"/>
    </row>
    <row r="718" spans="1:28" ht="12" customHeight="1">
      <c r="A718" s="109"/>
      <c r="B718" s="109"/>
      <c r="C718" s="109"/>
      <c r="D718" s="109"/>
      <c r="E718" s="109"/>
      <c r="F718" s="109"/>
      <c r="G718" s="109"/>
      <c r="H718" s="109"/>
      <c r="I718" s="109"/>
      <c r="J718" s="109"/>
      <c r="K718" s="109"/>
      <c r="L718" s="109"/>
      <c r="M718" s="109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09"/>
      <c r="Z718" s="109"/>
      <c r="AA718" s="109"/>
      <c r="AB718" s="109"/>
    </row>
    <row r="719" spans="1:28" ht="12" customHeight="1">
      <c r="A719" s="109"/>
      <c r="B719" s="109"/>
      <c r="C719" s="109"/>
      <c r="D719" s="109"/>
      <c r="E719" s="109"/>
      <c r="F719" s="109"/>
      <c r="G719" s="109"/>
      <c r="H719" s="109"/>
      <c r="I719" s="109"/>
      <c r="J719" s="109"/>
      <c r="K719" s="109"/>
      <c r="L719" s="109"/>
      <c r="M719" s="109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09"/>
      <c r="Z719" s="109"/>
      <c r="AA719" s="109"/>
      <c r="AB719" s="109"/>
    </row>
    <row r="720" spans="1:28" ht="12" customHeight="1">
      <c r="A720" s="109"/>
      <c r="B720" s="109"/>
      <c r="C720" s="109"/>
      <c r="D720" s="109"/>
      <c r="E720" s="109"/>
      <c r="F720" s="109"/>
      <c r="G720" s="109"/>
      <c r="H720" s="109"/>
      <c r="I720" s="109"/>
      <c r="J720" s="109"/>
      <c r="K720" s="109"/>
      <c r="L720" s="109"/>
      <c r="M720" s="109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  <c r="Z720" s="109"/>
      <c r="AA720" s="109"/>
      <c r="AB720" s="109"/>
    </row>
    <row r="721" spans="1:28" ht="12" customHeight="1">
      <c r="A721" s="109"/>
      <c r="B721" s="109"/>
      <c r="C721" s="109"/>
      <c r="D721" s="109"/>
      <c r="E721" s="109"/>
      <c r="F721" s="109"/>
      <c r="G721" s="109"/>
      <c r="H721" s="109"/>
      <c r="I721" s="109"/>
      <c r="J721" s="109"/>
      <c r="K721" s="109"/>
      <c r="L721" s="109"/>
      <c r="M721" s="109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09"/>
      <c r="Z721" s="109"/>
      <c r="AA721" s="109"/>
      <c r="AB721" s="109"/>
    </row>
    <row r="722" spans="1:28" ht="12" customHeight="1">
      <c r="A722" s="109"/>
      <c r="B722" s="109"/>
      <c r="C722" s="109"/>
      <c r="D722" s="109"/>
      <c r="E722" s="109"/>
      <c r="F722" s="109"/>
      <c r="G722" s="109"/>
      <c r="H722" s="109"/>
      <c r="I722" s="109"/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  <c r="Z722" s="109"/>
      <c r="AA722" s="109"/>
      <c r="AB722" s="109"/>
    </row>
    <row r="723" spans="1:28" ht="12" customHeight="1">
      <c r="A723" s="109"/>
      <c r="B723" s="109"/>
      <c r="C723" s="109"/>
      <c r="D723" s="109"/>
      <c r="E723" s="109"/>
      <c r="F723" s="109"/>
      <c r="G723" s="109"/>
      <c r="H723" s="109"/>
      <c r="I723" s="109"/>
      <c r="J723" s="109"/>
      <c r="K723" s="109"/>
      <c r="L723" s="109"/>
      <c r="M723" s="109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09"/>
      <c r="Z723" s="109"/>
      <c r="AA723" s="109"/>
      <c r="AB723" s="109"/>
    </row>
    <row r="724" spans="1:28" ht="12" customHeight="1">
      <c r="A724" s="109"/>
      <c r="B724" s="109"/>
      <c r="C724" s="109"/>
      <c r="D724" s="109"/>
      <c r="E724" s="109"/>
      <c r="F724" s="109"/>
      <c r="G724" s="109"/>
      <c r="H724" s="109"/>
      <c r="I724" s="109"/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  <c r="Z724" s="109"/>
      <c r="AA724" s="109"/>
      <c r="AB724" s="109"/>
    </row>
    <row r="725" spans="1:28" ht="12" customHeight="1">
      <c r="A725" s="109"/>
      <c r="B725" s="109"/>
      <c r="C725" s="109"/>
      <c r="D725" s="109"/>
      <c r="E725" s="109"/>
      <c r="F725" s="109"/>
      <c r="G725" s="109"/>
      <c r="H725" s="109"/>
      <c r="I725" s="109"/>
      <c r="J725" s="109"/>
      <c r="K725" s="109"/>
      <c r="L725" s="109"/>
      <c r="M725" s="109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09"/>
      <c r="Z725" s="109"/>
      <c r="AA725" s="109"/>
      <c r="AB725" s="109"/>
    </row>
    <row r="726" spans="1:28" ht="12" customHeight="1">
      <c r="A726" s="109"/>
      <c r="B726" s="109"/>
      <c r="C726" s="109"/>
      <c r="D726" s="109"/>
      <c r="E726" s="109"/>
      <c r="F726" s="109"/>
      <c r="G726" s="109"/>
      <c r="H726" s="109"/>
      <c r="I726" s="109"/>
      <c r="J726" s="109"/>
      <c r="K726" s="109"/>
      <c r="L726" s="109"/>
      <c r="M726" s="109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09"/>
      <c r="Z726" s="109"/>
      <c r="AA726" s="109"/>
      <c r="AB726" s="109"/>
    </row>
    <row r="727" spans="1:28" ht="12" customHeight="1">
      <c r="A727" s="109"/>
      <c r="B727" s="109"/>
      <c r="C727" s="109"/>
      <c r="D727" s="109"/>
      <c r="E727" s="109"/>
      <c r="F727" s="109"/>
      <c r="G727" s="109"/>
      <c r="H727" s="109"/>
      <c r="I727" s="109"/>
      <c r="J727" s="109"/>
      <c r="K727" s="109"/>
      <c r="L727" s="109"/>
      <c r="M727" s="109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09"/>
      <c r="Z727" s="109"/>
      <c r="AA727" s="109"/>
      <c r="AB727" s="109"/>
    </row>
    <row r="728" spans="1:28" ht="12" customHeight="1">
      <c r="A728" s="109"/>
      <c r="B728" s="109"/>
      <c r="C728" s="109"/>
      <c r="D728" s="109"/>
      <c r="E728" s="109"/>
      <c r="F728" s="109"/>
      <c r="G728" s="109"/>
      <c r="H728" s="109"/>
      <c r="I728" s="109"/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  <c r="Z728" s="109"/>
      <c r="AA728" s="109"/>
      <c r="AB728" s="109"/>
    </row>
    <row r="729" spans="1:28" ht="12" customHeight="1">
      <c r="A729" s="109"/>
      <c r="B729" s="109"/>
      <c r="C729" s="109"/>
      <c r="D729" s="109"/>
      <c r="E729" s="109"/>
      <c r="F729" s="109"/>
      <c r="G729" s="109"/>
      <c r="H729" s="109"/>
      <c r="I729" s="109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  <c r="Z729" s="109"/>
      <c r="AA729" s="109"/>
      <c r="AB729" s="109"/>
    </row>
    <row r="730" spans="1:28" ht="12" customHeight="1">
      <c r="A730" s="109"/>
      <c r="B730" s="109"/>
      <c r="C730" s="109"/>
      <c r="D730" s="109"/>
      <c r="E730" s="109"/>
      <c r="F730" s="109"/>
      <c r="G730" s="109"/>
      <c r="H730" s="109"/>
      <c r="I730" s="109"/>
      <c r="J730" s="109"/>
      <c r="K730" s="109"/>
      <c r="L730" s="109"/>
      <c r="M730" s="109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09"/>
      <c r="Z730" s="109"/>
      <c r="AA730" s="109"/>
      <c r="AB730" s="109"/>
    </row>
    <row r="731" spans="1:28" ht="12" customHeight="1">
      <c r="A731" s="109"/>
      <c r="B731" s="109"/>
      <c r="C731" s="109"/>
      <c r="D731" s="109"/>
      <c r="E731" s="109"/>
      <c r="F731" s="109"/>
      <c r="G731" s="109"/>
      <c r="H731" s="109"/>
      <c r="I731" s="109"/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  <c r="Z731" s="109"/>
      <c r="AA731" s="109"/>
      <c r="AB731" s="109"/>
    </row>
    <row r="732" spans="1:28" ht="12" customHeight="1">
      <c r="A732" s="109"/>
      <c r="B732" s="109"/>
      <c r="C732" s="109"/>
      <c r="D732" s="109"/>
      <c r="E732" s="109"/>
      <c r="F732" s="109"/>
      <c r="G732" s="109"/>
      <c r="H732" s="109"/>
      <c r="I732" s="109"/>
      <c r="J732" s="109"/>
      <c r="K732" s="109"/>
      <c r="L732" s="109"/>
      <c r="M732" s="109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09"/>
      <c r="Z732" s="109"/>
      <c r="AA732" s="109"/>
      <c r="AB732" s="109"/>
    </row>
    <row r="733" spans="1:28" ht="12" customHeight="1">
      <c r="A733" s="109"/>
      <c r="B733" s="109"/>
      <c r="C733" s="109"/>
      <c r="D733" s="109"/>
      <c r="E733" s="109"/>
      <c r="F733" s="109"/>
      <c r="G733" s="109"/>
      <c r="H733" s="109"/>
      <c r="I733" s="109"/>
      <c r="J733" s="109"/>
      <c r="K733" s="109"/>
      <c r="L733" s="109"/>
      <c r="M733" s="109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09"/>
      <c r="Z733" s="109"/>
      <c r="AA733" s="109"/>
      <c r="AB733" s="109"/>
    </row>
    <row r="734" spans="1:28" ht="12" customHeight="1">
      <c r="A734" s="109"/>
      <c r="B734" s="109"/>
      <c r="C734" s="109"/>
      <c r="D734" s="109"/>
      <c r="E734" s="109"/>
      <c r="F734" s="109"/>
      <c r="G734" s="109"/>
      <c r="H734" s="109"/>
      <c r="I734" s="109"/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  <c r="Z734" s="109"/>
      <c r="AA734" s="109"/>
      <c r="AB734" s="109"/>
    </row>
    <row r="735" spans="1:28" ht="12" customHeight="1">
      <c r="A735" s="109"/>
      <c r="B735" s="109"/>
      <c r="C735" s="109"/>
      <c r="D735" s="109"/>
      <c r="E735" s="109"/>
      <c r="F735" s="109"/>
      <c r="G735" s="109"/>
      <c r="H735" s="109"/>
      <c r="I735" s="109"/>
      <c r="J735" s="109"/>
      <c r="K735" s="109"/>
      <c r="L735" s="109"/>
      <c r="M735" s="109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09"/>
      <c r="Z735" s="109"/>
      <c r="AA735" s="109"/>
      <c r="AB735" s="109"/>
    </row>
    <row r="736" spans="1:28" ht="12" customHeight="1">
      <c r="A736" s="109"/>
      <c r="B736" s="109"/>
      <c r="C736" s="109"/>
      <c r="D736" s="109"/>
      <c r="E736" s="109"/>
      <c r="F736" s="109"/>
      <c r="G736" s="109"/>
      <c r="H736" s="109"/>
      <c r="I736" s="109"/>
      <c r="J736" s="109"/>
      <c r="K736" s="109"/>
      <c r="L736" s="109"/>
      <c r="M736" s="109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09"/>
      <c r="Z736" s="109"/>
      <c r="AA736" s="109"/>
      <c r="AB736" s="109"/>
    </row>
    <row r="737" spans="1:28" ht="12" customHeight="1">
      <c r="A737" s="109"/>
      <c r="B737" s="109"/>
      <c r="C737" s="109"/>
      <c r="D737" s="109"/>
      <c r="E737" s="109"/>
      <c r="F737" s="109"/>
      <c r="G737" s="109"/>
      <c r="H737" s="109"/>
      <c r="I737" s="109"/>
      <c r="J737" s="109"/>
      <c r="K737" s="109"/>
      <c r="L737" s="109"/>
      <c r="M737" s="109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09"/>
      <c r="Z737" s="109"/>
      <c r="AA737" s="109"/>
      <c r="AB737" s="109"/>
    </row>
    <row r="738" spans="1:28" ht="12" customHeight="1">
      <c r="A738" s="109"/>
      <c r="B738" s="109"/>
      <c r="C738" s="109"/>
      <c r="D738" s="109"/>
      <c r="E738" s="109"/>
      <c r="F738" s="109"/>
      <c r="G738" s="109"/>
      <c r="H738" s="109"/>
      <c r="I738" s="109"/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  <c r="Z738" s="109"/>
      <c r="AA738" s="109"/>
      <c r="AB738" s="109"/>
    </row>
    <row r="739" spans="1:28" ht="12" customHeight="1">
      <c r="A739" s="109"/>
      <c r="B739" s="109"/>
      <c r="C739" s="109"/>
      <c r="D739" s="109"/>
      <c r="E739" s="109"/>
      <c r="F739" s="109"/>
      <c r="G739" s="109"/>
      <c r="H739" s="109"/>
      <c r="I739" s="109"/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09"/>
      <c r="Z739" s="109"/>
      <c r="AA739" s="109"/>
      <c r="AB739" s="109"/>
    </row>
    <row r="740" spans="1:28" ht="12" customHeight="1">
      <c r="A740" s="109"/>
      <c r="B740" s="109"/>
      <c r="C740" s="109"/>
      <c r="D740" s="109"/>
      <c r="E740" s="109"/>
      <c r="F740" s="109"/>
      <c r="G740" s="109"/>
      <c r="H740" s="109"/>
      <c r="I740" s="109"/>
      <c r="J740" s="109"/>
      <c r="K740" s="109"/>
      <c r="L740" s="109"/>
      <c r="M740" s="109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09"/>
      <c r="Z740" s="109"/>
      <c r="AA740" s="109"/>
      <c r="AB740" s="109"/>
    </row>
    <row r="741" spans="1:28" ht="12" customHeight="1">
      <c r="A741" s="109"/>
      <c r="B741" s="109"/>
      <c r="C741" s="109"/>
      <c r="D741" s="109"/>
      <c r="E741" s="109"/>
      <c r="F741" s="109"/>
      <c r="G741" s="109"/>
      <c r="H741" s="109"/>
      <c r="I741" s="109"/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  <c r="Z741" s="109"/>
      <c r="AA741" s="109"/>
      <c r="AB741" s="109"/>
    </row>
    <row r="742" spans="1:28" ht="12" customHeight="1">
      <c r="A742" s="109"/>
      <c r="B742" s="109"/>
      <c r="C742" s="109"/>
      <c r="D742" s="109"/>
      <c r="E742" s="109"/>
      <c r="F742" s="109"/>
      <c r="G742" s="109"/>
      <c r="H742" s="109"/>
      <c r="I742" s="109"/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  <c r="Z742" s="109"/>
      <c r="AA742" s="109"/>
      <c r="AB742" s="109"/>
    </row>
    <row r="743" spans="1:28" ht="12" customHeight="1">
      <c r="A743" s="109"/>
      <c r="B743" s="109"/>
      <c r="C743" s="109"/>
      <c r="D743" s="109"/>
      <c r="E743" s="109"/>
      <c r="F743" s="109"/>
      <c r="G743" s="109"/>
      <c r="H743" s="109"/>
      <c r="I743" s="109"/>
      <c r="J743" s="109"/>
      <c r="K743" s="109"/>
      <c r="L743" s="109"/>
      <c r="M743" s="109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09"/>
      <c r="Z743" s="109"/>
      <c r="AA743" s="109"/>
      <c r="AB743" s="109"/>
    </row>
    <row r="744" spans="1:28" ht="12" customHeight="1">
      <c r="A744" s="109"/>
      <c r="B744" s="109"/>
      <c r="C744" s="109"/>
      <c r="D744" s="109"/>
      <c r="E744" s="109"/>
      <c r="F744" s="109"/>
      <c r="G744" s="109"/>
      <c r="H744" s="109"/>
      <c r="I744" s="109"/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09"/>
      <c r="Z744" s="109"/>
      <c r="AA744" s="109"/>
      <c r="AB744" s="109"/>
    </row>
    <row r="745" spans="1:28" ht="12" customHeight="1">
      <c r="A745" s="109"/>
      <c r="B745" s="109"/>
      <c r="C745" s="109"/>
      <c r="D745" s="109"/>
      <c r="E745" s="109"/>
      <c r="F745" s="109"/>
      <c r="G745" s="109"/>
      <c r="H745" s="109"/>
      <c r="I745" s="109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  <c r="Z745" s="109"/>
      <c r="AA745" s="109"/>
      <c r="AB745" s="109"/>
    </row>
    <row r="746" spans="1:28" ht="12" customHeight="1">
      <c r="A746" s="109"/>
      <c r="B746" s="109"/>
      <c r="C746" s="109"/>
      <c r="D746" s="109"/>
      <c r="E746" s="109"/>
      <c r="F746" s="109"/>
      <c r="G746" s="109"/>
      <c r="H746" s="109"/>
      <c r="I746" s="109"/>
      <c r="J746" s="109"/>
      <c r="K746" s="109"/>
      <c r="L746" s="109"/>
      <c r="M746" s="109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  <c r="Z746" s="109"/>
      <c r="AA746" s="109"/>
      <c r="AB746" s="109"/>
    </row>
    <row r="747" spans="1:28" ht="12" customHeight="1">
      <c r="A747" s="109"/>
      <c r="B747" s="109"/>
      <c r="C747" s="109"/>
      <c r="D747" s="109"/>
      <c r="E747" s="109"/>
      <c r="F747" s="109"/>
      <c r="G747" s="109"/>
      <c r="H747" s="109"/>
      <c r="I747" s="109"/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09"/>
      <c r="Z747" s="109"/>
      <c r="AA747" s="109"/>
      <c r="AB747" s="109"/>
    </row>
    <row r="748" spans="1:28" ht="12" customHeight="1">
      <c r="A748" s="109"/>
      <c r="B748" s="109"/>
      <c r="C748" s="109"/>
      <c r="D748" s="109"/>
      <c r="E748" s="109"/>
      <c r="F748" s="109"/>
      <c r="G748" s="109"/>
      <c r="H748" s="109"/>
      <c r="I748" s="109"/>
      <c r="J748" s="109"/>
      <c r="K748" s="109"/>
      <c r="L748" s="109"/>
      <c r="M748" s="109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09"/>
      <c r="Z748" s="109"/>
      <c r="AA748" s="109"/>
      <c r="AB748" s="109"/>
    </row>
    <row r="749" spans="1:28" ht="12" customHeight="1">
      <c r="A749" s="109"/>
      <c r="B749" s="109"/>
      <c r="C749" s="109"/>
      <c r="D749" s="109"/>
      <c r="E749" s="109"/>
      <c r="F749" s="109"/>
      <c r="G749" s="109"/>
      <c r="H749" s="109"/>
      <c r="I749" s="109"/>
      <c r="J749" s="109"/>
      <c r="K749" s="109"/>
      <c r="L749" s="109"/>
      <c r="M749" s="109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09"/>
      <c r="Z749" s="109"/>
      <c r="AA749" s="109"/>
      <c r="AB749" s="109"/>
    </row>
    <row r="750" spans="1:28" ht="12" customHeight="1">
      <c r="A750" s="109"/>
      <c r="B750" s="109"/>
      <c r="C750" s="109"/>
      <c r="D750" s="109"/>
      <c r="E750" s="109"/>
      <c r="F750" s="109"/>
      <c r="G750" s="109"/>
      <c r="H750" s="109"/>
      <c r="I750" s="109"/>
      <c r="J750" s="109"/>
      <c r="K750" s="109"/>
      <c r="L750" s="109"/>
      <c r="M750" s="109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09"/>
      <c r="Z750" s="109"/>
      <c r="AA750" s="109"/>
      <c r="AB750" s="109"/>
    </row>
    <row r="751" spans="1:28" ht="12" customHeight="1">
      <c r="A751" s="109"/>
      <c r="B751" s="109"/>
      <c r="C751" s="109"/>
      <c r="D751" s="109"/>
      <c r="E751" s="109"/>
      <c r="F751" s="109"/>
      <c r="G751" s="109"/>
      <c r="H751" s="109"/>
      <c r="I751" s="109"/>
      <c r="J751" s="109"/>
      <c r="K751" s="109"/>
      <c r="L751" s="109"/>
      <c r="M751" s="109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09"/>
      <c r="Z751" s="109"/>
      <c r="AA751" s="109"/>
      <c r="AB751" s="109"/>
    </row>
    <row r="752" spans="1:28" ht="12" customHeight="1">
      <c r="A752" s="109"/>
      <c r="B752" s="109"/>
      <c r="C752" s="109"/>
      <c r="D752" s="109"/>
      <c r="E752" s="109"/>
      <c r="F752" s="109"/>
      <c r="G752" s="109"/>
      <c r="H752" s="109"/>
      <c r="I752" s="109"/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  <c r="Z752" s="109"/>
      <c r="AA752" s="109"/>
      <c r="AB752" s="109"/>
    </row>
    <row r="753" spans="1:28" ht="12" customHeight="1">
      <c r="A753" s="109"/>
      <c r="B753" s="109"/>
      <c r="C753" s="109"/>
      <c r="D753" s="109"/>
      <c r="E753" s="109"/>
      <c r="F753" s="109"/>
      <c r="G753" s="109"/>
      <c r="H753" s="109"/>
      <c r="I753" s="109"/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  <c r="Z753" s="109"/>
      <c r="AA753" s="109"/>
      <c r="AB753" s="109"/>
    </row>
    <row r="754" spans="1:28" ht="12" customHeight="1">
      <c r="A754" s="109"/>
      <c r="B754" s="109"/>
      <c r="C754" s="109"/>
      <c r="D754" s="109"/>
      <c r="E754" s="109"/>
      <c r="F754" s="109"/>
      <c r="G754" s="109"/>
      <c r="H754" s="109"/>
      <c r="I754" s="109"/>
      <c r="J754" s="109"/>
      <c r="K754" s="109"/>
      <c r="L754" s="109"/>
      <c r="M754" s="109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09"/>
      <c r="Z754" s="109"/>
      <c r="AA754" s="109"/>
      <c r="AB754" s="109"/>
    </row>
    <row r="755" spans="1:28" ht="12" customHeight="1">
      <c r="A755" s="109"/>
      <c r="B755" s="109"/>
      <c r="C755" s="109"/>
      <c r="D755" s="109"/>
      <c r="E755" s="109"/>
      <c r="F755" s="109"/>
      <c r="G755" s="109"/>
      <c r="H755" s="109"/>
      <c r="I755" s="109"/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  <c r="Z755" s="109"/>
      <c r="AA755" s="109"/>
      <c r="AB755" s="109"/>
    </row>
    <row r="756" spans="1:28" ht="12" customHeight="1">
      <c r="A756" s="109"/>
      <c r="B756" s="109"/>
      <c r="C756" s="109"/>
      <c r="D756" s="109"/>
      <c r="E756" s="109"/>
      <c r="F756" s="109"/>
      <c r="G756" s="109"/>
      <c r="H756" s="109"/>
      <c r="I756" s="109"/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  <c r="Z756" s="109"/>
      <c r="AA756" s="109"/>
      <c r="AB756" s="109"/>
    </row>
    <row r="757" spans="1:28" ht="12" customHeight="1">
      <c r="A757" s="109"/>
      <c r="B757" s="109"/>
      <c r="C757" s="109"/>
      <c r="D757" s="109"/>
      <c r="E757" s="109"/>
      <c r="F757" s="109"/>
      <c r="G757" s="109"/>
      <c r="H757" s="109"/>
      <c r="I757" s="109"/>
      <c r="J757" s="109"/>
      <c r="K757" s="109"/>
      <c r="L757" s="109"/>
      <c r="M757" s="109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09"/>
      <c r="Z757" s="109"/>
      <c r="AA757" s="109"/>
      <c r="AB757" s="109"/>
    </row>
    <row r="758" spans="1:28" ht="12" customHeight="1">
      <c r="A758" s="109"/>
      <c r="B758" s="109"/>
      <c r="C758" s="109"/>
      <c r="D758" s="109"/>
      <c r="E758" s="109"/>
      <c r="F758" s="109"/>
      <c r="G758" s="109"/>
      <c r="H758" s="109"/>
      <c r="I758" s="109"/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  <c r="Z758" s="109"/>
      <c r="AA758" s="109"/>
      <c r="AB758" s="109"/>
    </row>
    <row r="759" spans="1:28" ht="12" customHeight="1">
      <c r="A759" s="109"/>
      <c r="B759" s="109"/>
      <c r="C759" s="109"/>
      <c r="D759" s="109"/>
      <c r="E759" s="109"/>
      <c r="F759" s="109"/>
      <c r="G759" s="109"/>
      <c r="H759" s="109"/>
      <c r="I759" s="109"/>
      <c r="J759" s="109"/>
      <c r="K759" s="109"/>
      <c r="L759" s="109"/>
      <c r="M759" s="109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09"/>
      <c r="Z759" s="109"/>
      <c r="AA759" s="109"/>
      <c r="AB759" s="109"/>
    </row>
    <row r="760" spans="1:28" ht="12" customHeight="1">
      <c r="A760" s="109"/>
      <c r="B760" s="109"/>
      <c r="C760" s="109"/>
      <c r="D760" s="109"/>
      <c r="E760" s="109"/>
      <c r="F760" s="109"/>
      <c r="G760" s="109"/>
      <c r="H760" s="109"/>
      <c r="I760" s="109"/>
      <c r="J760" s="109"/>
      <c r="K760" s="109"/>
      <c r="L760" s="109"/>
      <c r="M760" s="109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09"/>
      <c r="Z760" s="109"/>
      <c r="AA760" s="109"/>
      <c r="AB760" s="109"/>
    </row>
    <row r="761" spans="1:28" ht="12" customHeight="1">
      <c r="A761" s="109"/>
      <c r="B761" s="109"/>
      <c r="C761" s="109"/>
      <c r="D761" s="109"/>
      <c r="E761" s="109"/>
      <c r="F761" s="109"/>
      <c r="G761" s="109"/>
      <c r="H761" s="109"/>
      <c r="I761" s="109"/>
      <c r="J761" s="109"/>
      <c r="K761" s="109"/>
      <c r="L761" s="109"/>
      <c r="M761" s="109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09"/>
      <c r="Z761" s="109"/>
      <c r="AA761" s="109"/>
      <c r="AB761" s="109"/>
    </row>
    <row r="762" spans="1:28" ht="12" customHeight="1">
      <c r="A762" s="109"/>
      <c r="B762" s="109"/>
      <c r="C762" s="109"/>
      <c r="D762" s="109"/>
      <c r="E762" s="109"/>
      <c r="F762" s="109"/>
      <c r="G762" s="109"/>
      <c r="H762" s="109"/>
      <c r="I762" s="109"/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  <c r="Z762" s="109"/>
      <c r="AA762" s="109"/>
      <c r="AB762" s="109"/>
    </row>
    <row r="763" spans="1:28" ht="12" customHeight="1">
      <c r="A763" s="109"/>
      <c r="B763" s="109"/>
      <c r="C763" s="109"/>
      <c r="D763" s="109"/>
      <c r="E763" s="109"/>
      <c r="F763" s="109"/>
      <c r="G763" s="109"/>
      <c r="H763" s="109"/>
      <c r="I763" s="109"/>
      <c r="J763" s="109"/>
      <c r="K763" s="109"/>
      <c r="L763" s="109"/>
      <c r="M763" s="109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09"/>
      <c r="Z763" s="109"/>
      <c r="AA763" s="109"/>
      <c r="AB763" s="109"/>
    </row>
    <row r="764" spans="1:28" ht="12" customHeight="1">
      <c r="A764" s="109"/>
      <c r="B764" s="109"/>
      <c r="C764" s="109"/>
      <c r="D764" s="109"/>
      <c r="E764" s="109"/>
      <c r="F764" s="109"/>
      <c r="G764" s="109"/>
      <c r="H764" s="109"/>
      <c r="I764" s="109"/>
      <c r="J764" s="109"/>
      <c r="K764" s="109"/>
      <c r="L764" s="109"/>
      <c r="M764" s="109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09"/>
      <c r="Z764" s="109"/>
      <c r="AA764" s="109"/>
      <c r="AB764" s="109"/>
    </row>
    <row r="765" spans="1:28" ht="12" customHeight="1">
      <c r="A765" s="109"/>
      <c r="B765" s="109"/>
      <c r="C765" s="109"/>
      <c r="D765" s="109"/>
      <c r="E765" s="109"/>
      <c r="F765" s="109"/>
      <c r="G765" s="109"/>
      <c r="H765" s="109"/>
      <c r="I765" s="109"/>
      <c r="J765" s="109"/>
      <c r="K765" s="109"/>
      <c r="L765" s="109"/>
      <c r="M765" s="109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09"/>
      <c r="Z765" s="109"/>
      <c r="AA765" s="109"/>
      <c r="AB765" s="109"/>
    </row>
    <row r="766" spans="1:28" ht="12" customHeight="1">
      <c r="A766" s="109"/>
      <c r="B766" s="109"/>
      <c r="C766" s="109"/>
      <c r="D766" s="109"/>
      <c r="E766" s="109"/>
      <c r="F766" s="109"/>
      <c r="G766" s="109"/>
      <c r="H766" s="109"/>
      <c r="I766" s="109"/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  <c r="Z766" s="109"/>
      <c r="AA766" s="109"/>
      <c r="AB766" s="109"/>
    </row>
    <row r="767" spans="1:28" ht="12" customHeight="1">
      <c r="A767" s="109"/>
      <c r="B767" s="109"/>
      <c r="C767" s="109"/>
      <c r="D767" s="109"/>
      <c r="E767" s="109"/>
      <c r="F767" s="109"/>
      <c r="G767" s="109"/>
      <c r="H767" s="109"/>
      <c r="I767" s="109"/>
      <c r="J767" s="109"/>
      <c r="K767" s="109"/>
      <c r="L767" s="109"/>
      <c r="M767" s="109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09"/>
      <c r="Z767" s="109"/>
      <c r="AA767" s="109"/>
      <c r="AB767" s="109"/>
    </row>
    <row r="768" spans="1:28" ht="12" customHeight="1">
      <c r="A768" s="109"/>
      <c r="B768" s="109"/>
      <c r="C768" s="109"/>
      <c r="D768" s="109"/>
      <c r="E768" s="109"/>
      <c r="F768" s="109"/>
      <c r="G768" s="109"/>
      <c r="H768" s="109"/>
      <c r="I768" s="109"/>
      <c r="J768" s="109"/>
      <c r="K768" s="109"/>
      <c r="L768" s="109"/>
      <c r="M768" s="109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  <c r="Z768" s="109"/>
      <c r="AA768" s="109"/>
      <c r="AB768" s="109"/>
    </row>
    <row r="769" spans="1:28" ht="12" customHeight="1">
      <c r="A769" s="109"/>
      <c r="B769" s="109"/>
      <c r="C769" s="109"/>
      <c r="D769" s="109"/>
      <c r="E769" s="109"/>
      <c r="F769" s="109"/>
      <c r="G769" s="109"/>
      <c r="H769" s="109"/>
      <c r="I769" s="109"/>
      <c r="J769" s="109"/>
      <c r="K769" s="109"/>
      <c r="L769" s="109"/>
      <c r="M769" s="109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  <c r="Z769" s="109"/>
      <c r="AA769" s="109"/>
      <c r="AB769" s="109"/>
    </row>
    <row r="770" spans="1:28" ht="12" customHeight="1">
      <c r="A770" s="109"/>
      <c r="B770" s="109"/>
      <c r="C770" s="109"/>
      <c r="D770" s="109"/>
      <c r="E770" s="109"/>
      <c r="F770" s="109"/>
      <c r="G770" s="109"/>
      <c r="H770" s="109"/>
      <c r="I770" s="109"/>
      <c r="J770" s="109"/>
      <c r="K770" s="109"/>
      <c r="L770" s="109"/>
      <c r="M770" s="109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  <c r="Z770" s="109"/>
      <c r="AA770" s="109"/>
      <c r="AB770" s="109"/>
    </row>
    <row r="771" spans="1:28" ht="12" customHeight="1">
      <c r="A771" s="109"/>
      <c r="B771" s="109"/>
      <c r="C771" s="109"/>
      <c r="D771" s="109"/>
      <c r="E771" s="109"/>
      <c r="F771" s="109"/>
      <c r="G771" s="109"/>
      <c r="H771" s="109"/>
      <c r="I771" s="109"/>
      <c r="J771" s="109"/>
      <c r="K771" s="109"/>
      <c r="L771" s="109"/>
      <c r="M771" s="109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  <c r="Z771" s="109"/>
      <c r="AA771" s="109"/>
      <c r="AB771" s="109"/>
    </row>
    <row r="772" spans="1:28" ht="12" customHeight="1">
      <c r="A772" s="109"/>
      <c r="B772" s="109"/>
      <c r="C772" s="109"/>
      <c r="D772" s="109"/>
      <c r="E772" s="109"/>
      <c r="F772" s="109"/>
      <c r="G772" s="109"/>
      <c r="H772" s="109"/>
      <c r="I772" s="109"/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  <c r="Z772" s="109"/>
      <c r="AA772" s="109"/>
      <c r="AB772" s="109"/>
    </row>
    <row r="773" spans="1:28" ht="12" customHeight="1">
      <c r="A773" s="109"/>
      <c r="B773" s="109"/>
      <c r="C773" s="109"/>
      <c r="D773" s="109"/>
      <c r="E773" s="109"/>
      <c r="F773" s="109"/>
      <c r="G773" s="109"/>
      <c r="H773" s="109"/>
      <c r="I773" s="109"/>
      <c r="J773" s="109"/>
      <c r="K773" s="109"/>
      <c r="L773" s="109"/>
      <c r="M773" s="109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09"/>
      <c r="Z773" s="109"/>
      <c r="AA773" s="109"/>
      <c r="AB773" s="109"/>
    </row>
    <row r="774" spans="1:28" ht="12" customHeight="1">
      <c r="A774" s="109"/>
      <c r="B774" s="109"/>
      <c r="C774" s="109"/>
      <c r="D774" s="109"/>
      <c r="E774" s="109"/>
      <c r="F774" s="109"/>
      <c r="G774" s="109"/>
      <c r="H774" s="109"/>
      <c r="I774" s="109"/>
      <c r="J774" s="109"/>
      <c r="K774" s="109"/>
      <c r="L774" s="109"/>
      <c r="M774" s="109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09"/>
      <c r="Z774" s="109"/>
      <c r="AA774" s="109"/>
      <c r="AB774" s="109"/>
    </row>
    <row r="775" spans="1:28" ht="12" customHeight="1">
      <c r="A775" s="109"/>
      <c r="B775" s="109"/>
      <c r="C775" s="109"/>
      <c r="D775" s="109"/>
      <c r="E775" s="109"/>
      <c r="F775" s="109"/>
      <c r="G775" s="109"/>
      <c r="H775" s="109"/>
      <c r="I775" s="109"/>
      <c r="J775" s="109"/>
      <c r="K775" s="109"/>
      <c r="L775" s="109"/>
      <c r="M775" s="109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09"/>
      <c r="Z775" s="109"/>
      <c r="AA775" s="109"/>
      <c r="AB775" s="109"/>
    </row>
    <row r="776" spans="1:28" ht="12" customHeight="1">
      <c r="A776" s="109"/>
      <c r="B776" s="109"/>
      <c r="C776" s="109"/>
      <c r="D776" s="109"/>
      <c r="E776" s="109"/>
      <c r="F776" s="109"/>
      <c r="G776" s="109"/>
      <c r="H776" s="109"/>
      <c r="I776" s="109"/>
      <c r="J776" s="109"/>
      <c r="K776" s="109"/>
      <c r="L776" s="109"/>
      <c r="M776" s="109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09"/>
      <c r="Z776" s="109"/>
      <c r="AA776" s="109"/>
      <c r="AB776" s="109"/>
    </row>
    <row r="777" spans="1:28" ht="12" customHeight="1">
      <c r="A777" s="109"/>
      <c r="B777" s="109"/>
      <c r="C777" s="109"/>
      <c r="D777" s="109"/>
      <c r="E777" s="109"/>
      <c r="F777" s="109"/>
      <c r="G777" s="109"/>
      <c r="H777" s="109"/>
      <c r="I777" s="109"/>
      <c r="J777" s="109"/>
      <c r="K777" s="109"/>
      <c r="L777" s="109"/>
      <c r="M777" s="109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09"/>
      <c r="Z777" s="109"/>
      <c r="AA777" s="109"/>
      <c r="AB777" s="109"/>
    </row>
    <row r="778" spans="1:28" ht="12" customHeight="1">
      <c r="A778" s="109"/>
      <c r="B778" s="109"/>
      <c r="C778" s="109"/>
      <c r="D778" s="109"/>
      <c r="E778" s="109"/>
      <c r="F778" s="109"/>
      <c r="G778" s="109"/>
      <c r="H778" s="109"/>
      <c r="I778" s="109"/>
      <c r="J778" s="109"/>
      <c r="K778" s="109"/>
      <c r="L778" s="109"/>
      <c r="M778" s="109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09"/>
      <c r="Z778" s="109"/>
      <c r="AA778" s="109"/>
      <c r="AB778" s="109"/>
    </row>
    <row r="779" spans="1:28" ht="12" customHeight="1">
      <c r="A779" s="109"/>
      <c r="B779" s="109"/>
      <c r="C779" s="109"/>
      <c r="D779" s="109"/>
      <c r="E779" s="109"/>
      <c r="F779" s="109"/>
      <c r="G779" s="109"/>
      <c r="H779" s="109"/>
      <c r="I779" s="109"/>
      <c r="J779" s="109"/>
      <c r="K779" s="109"/>
      <c r="L779" s="109"/>
      <c r="M779" s="109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09"/>
      <c r="Z779" s="109"/>
      <c r="AA779" s="109"/>
      <c r="AB779" s="109"/>
    </row>
    <row r="780" spans="1:28" ht="12" customHeight="1">
      <c r="A780" s="109"/>
      <c r="B780" s="109"/>
      <c r="C780" s="109"/>
      <c r="D780" s="109"/>
      <c r="E780" s="109"/>
      <c r="F780" s="109"/>
      <c r="G780" s="109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  <c r="Z780" s="109"/>
      <c r="AA780" s="109"/>
      <c r="AB780" s="109"/>
    </row>
    <row r="781" spans="1:28" ht="12" customHeight="1">
      <c r="A781" s="109"/>
      <c r="B781" s="109"/>
      <c r="C781" s="109"/>
      <c r="D781" s="109"/>
      <c r="E781" s="109"/>
      <c r="F781" s="109"/>
      <c r="G781" s="109"/>
      <c r="H781" s="109"/>
      <c r="I781" s="109"/>
      <c r="J781" s="109"/>
      <c r="K781" s="109"/>
      <c r="L781" s="109"/>
      <c r="M781" s="109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09"/>
      <c r="Z781" s="109"/>
      <c r="AA781" s="109"/>
      <c r="AB781" s="109"/>
    </row>
    <row r="782" spans="1:28" ht="12" customHeight="1">
      <c r="A782" s="109"/>
      <c r="B782" s="109"/>
      <c r="C782" s="109"/>
      <c r="D782" s="109"/>
      <c r="E782" s="109"/>
      <c r="F782" s="109"/>
      <c r="G782" s="109"/>
      <c r="H782" s="109"/>
      <c r="I782" s="109"/>
      <c r="J782" s="109"/>
      <c r="K782" s="109"/>
      <c r="L782" s="109"/>
      <c r="M782" s="109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09"/>
      <c r="Z782" s="109"/>
      <c r="AA782" s="109"/>
      <c r="AB782" s="109"/>
    </row>
    <row r="783" spans="1:28" ht="12" customHeight="1">
      <c r="A783" s="109"/>
      <c r="B783" s="109"/>
      <c r="C783" s="109"/>
      <c r="D783" s="109"/>
      <c r="E783" s="109"/>
      <c r="F783" s="109"/>
      <c r="G783" s="109"/>
      <c r="H783" s="109"/>
      <c r="I783" s="109"/>
      <c r="J783" s="109"/>
      <c r="K783" s="109"/>
      <c r="L783" s="109"/>
      <c r="M783" s="109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09"/>
      <c r="Z783" s="109"/>
      <c r="AA783" s="109"/>
      <c r="AB783" s="109"/>
    </row>
    <row r="784" spans="1:28" ht="12" customHeight="1">
      <c r="A784" s="109"/>
      <c r="B784" s="109"/>
      <c r="C784" s="109"/>
      <c r="D784" s="109"/>
      <c r="E784" s="109"/>
      <c r="F784" s="109"/>
      <c r="G784" s="109"/>
      <c r="H784" s="109"/>
      <c r="I784" s="109"/>
      <c r="J784" s="109"/>
      <c r="K784" s="109"/>
      <c r="L784" s="109"/>
      <c r="M784" s="109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09"/>
      <c r="Z784" s="109"/>
      <c r="AA784" s="109"/>
      <c r="AB784" s="109"/>
    </row>
    <row r="785" spans="1:28" ht="12" customHeight="1">
      <c r="A785" s="109"/>
      <c r="B785" s="109"/>
      <c r="C785" s="109"/>
      <c r="D785" s="109"/>
      <c r="E785" s="109"/>
      <c r="F785" s="109"/>
      <c r="G785" s="109"/>
      <c r="H785" s="109"/>
      <c r="I785" s="109"/>
      <c r="J785" s="109"/>
      <c r="K785" s="109"/>
      <c r="L785" s="109"/>
      <c r="M785" s="109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09"/>
      <c r="Z785" s="109"/>
      <c r="AA785" s="109"/>
      <c r="AB785" s="109"/>
    </row>
    <row r="786" spans="1:28" ht="12" customHeight="1">
      <c r="A786" s="109"/>
      <c r="B786" s="109"/>
      <c r="C786" s="109"/>
      <c r="D786" s="109"/>
      <c r="E786" s="109"/>
      <c r="F786" s="109"/>
      <c r="G786" s="109"/>
      <c r="H786" s="109"/>
      <c r="I786" s="109"/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  <c r="Z786" s="109"/>
      <c r="AA786" s="109"/>
      <c r="AB786" s="109"/>
    </row>
    <row r="787" spans="1:28" ht="12" customHeight="1">
      <c r="A787" s="109"/>
      <c r="B787" s="109"/>
      <c r="C787" s="109"/>
      <c r="D787" s="109"/>
      <c r="E787" s="109"/>
      <c r="F787" s="109"/>
      <c r="G787" s="109"/>
      <c r="H787" s="109"/>
      <c r="I787" s="109"/>
      <c r="J787" s="109"/>
      <c r="K787" s="109"/>
      <c r="L787" s="109"/>
      <c r="M787" s="109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09"/>
      <c r="Z787" s="109"/>
      <c r="AA787" s="109"/>
      <c r="AB787" s="109"/>
    </row>
    <row r="788" spans="1:28" ht="12" customHeight="1">
      <c r="A788" s="109"/>
      <c r="B788" s="109"/>
      <c r="C788" s="109"/>
      <c r="D788" s="109"/>
      <c r="E788" s="109"/>
      <c r="F788" s="109"/>
      <c r="G788" s="109"/>
      <c r="H788" s="109"/>
      <c r="I788" s="109"/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09"/>
      <c r="Z788" s="109"/>
      <c r="AA788" s="109"/>
      <c r="AB788" s="109"/>
    </row>
    <row r="789" spans="1:28" ht="12" customHeight="1">
      <c r="A789" s="109"/>
      <c r="B789" s="109"/>
      <c r="C789" s="109"/>
      <c r="D789" s="109"/>
      <c r="E789" s="109"/>
      <c r="F789" s="109"/>
      <c r="G789" s="109"/>
      <c r="H789" s="109"/>
      <c r="I789" s="109"/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09"/>
      <c r="Z789" s="109"/>
      <c r="AA789" s="109"/>
      <c r="AB789" s="109"/>
    </row>
    <row r="790" spans="1:28" ht="12" customHeight="1">
      <c r="A790" s="109"/>
      <c r="B790" s="109"/>
      <c r="C790" s="109"/>
      <c r="D790" s="109"/>
      <c r="E790" s="109"/>
      <c r="F790" s="109"/>
      <c r="G790" s="109"/>
      <c r="H790" s="109"/>
      <c r="I790" s="109"/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  <c r="Z790" s="109"/>
      <c r="AA790" s="109"/>
      <c r="AB790" s="109"/>
    </row>
    <row r="791" spans="1:28" ht="12" customHeight="1">
      <c r="A791" s="109"/>
      <c r="B791" s="109"/>
      <c r="C791" s="109"/>
      <c r="D791" s="109"/>
      <c r="E791" s="109"/>
      <c r="F791" s="109"/>
      <c r="G791" s="109"/>
      <c r="H791" s="109"/>
      <c r="I791" s="109"/>
      <c r="J791" s="109"/>
      <c r="K791" s="109"/>
      <c r="L791" s="109"/>
      <c r="M791" s="109"/>
      <c r="N791" s="109"/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  <c r="Y791" s="109"/>
      <c r="Z791" s="109"/>
      <c r="AA791" s="109"/>
      <c r="AB791" s="109"/>
    </row>
    <row r="792" spans="1:28" ht="12" customHeight="1">
      <c r="A792" s="109"/>
      <c r="B792" s="109"/>
      <c r="C792" s="109"/>
      <c r="D792" s="109"/>
      <c r="E792" s="109"/>
      <c r="F792" s="109"/>
      <c r="G792" s="109"/>
      <c r="H792" s="109"/>
      <c r="I792" s="109"/>
      <c r="J792" s="109"/>
      <c r="K792" s="109"/>
      <c r="L792" s="109"/>
      <c r="M792" s="109"/>
      <c r="N792" s="109"/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  <c r="Y792" s="109"/>
      <c r="Z792" s="109"/>
      <c r="AA792" s="109"/>
      <c r="AB792" s="109"/>
    </row>
    <row r="793" spans="1:28" ht="12" customHeight="1">
      <c r="A793" s="109"/>
      <c r="B793" s="109"/>
      <c r="C793" s="109"/>
      <c r="D793" s="109"/>
      <c r="E793" s="109"/>
      <c r="F793" s="109"/>
      <c r="G793" s="109"/>
      <c r="H793" s="109"/>
      <c r="I793" s="109"/>
      <c r="J793" s="109"/>
      <c r="K793" s="109"/>
      <c r="L793" s="109"/>
      <c r="M793" s="109"/>
      <c r="N793" s="109"/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  <c r="Y793" s="109"/>
      <c r="Z793" s="109"/>
      <c r="AA793" s="109"/>
      <c r="AB793" s="109"/>
    </row>
    <row r="794" spans="1:28" ht="12" customHeight="1">
      <c r="A794" s="109"/>
      <c r="B794" s="109"/>
      <c r="C794" s="109"/>
      <c r="D794" s="109"/>
      <c r="E794" s="109"/>
      <c r="F794" s="109"/>
      <c r="G794" s="109"/>
      <c r="H794" s="109"/>
      <c r="I794" s="109"/>
      <c r="J794" s="109"/>
      <c r="K794" s="109"/>
      <c r="L794" s="109"/>
      <c r="M794" s="109"/>
      <c r="N794" s="109"/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  <c r="Y794" s="109"/>
      <c r="Z794" s="109"/>
      <c r="AA794" s="109"/>
      <c r="AB794" s="109"/>
    </row>
    <row r="795" spans="1:28" ht="12" customHeight="1">
      <c r="A795" s="109"/>
      <c r="B795" s="109"/>
      <c r="C795" s="109"/>
      <c r="D795" s="109"/>
      <c r="E795" s="109"/>
      <c r="F795" s="109"/>
      <c r="G795" s="109"/>
      <c r="H795" s="109"/>
      <c r="I795" s="109"/>
      <c r="J795" s="109"/>
      <c r="K795" s="109"/>
      <c r="L795" s="109"/>
      <c r="M795" s="109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09"/>
      <c r="Z795" s="109"/>
      <c r="AA795" s="109"/>
      <c r="AB795" s="109"/>
    </row>
    <row r="796" spans="1:28" ht="12" customHeight="1">
      <c r="A796" s="109"/>
      <c r="B796" s="109"/>
      <c r="C796" s="109"/>
      <c r="D796" s="109"/>
      <c r="E796" s="109"/>
      <c r="F796" s="109"/>
      <c r="G796" s="109"/>
      <c r="H796" s="109"/>
      <c r="I796" s="109"/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  <c r="Z796" s="109"/>
      <c r="AA796" s="109"/>
      <c r="AB796" s="109"/>
    </row>
    <row r="797" spans="1:28" ht="12" customHeight="1">
      <c r="A797" s="109"/>
      <c r="B797" s="109"/>
      <c r="C797" s="109"/>
      <c r="D797" s="109"/>
      <c r="E797" s="109"/>
      <c r="F797" s="109"/>
      <c r="G797" s="109"/>
      <c r="H797" s="109"/>
      <c r="I797" s="109"/>
      <c r="J797" s="109"/>
      <c r="K797" s="109"/>
      <c r="L797" s="109"/>
      <c r="M797" s="109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09"/>
      <c r="Z797" s="109"/>
      <c r="AA797" s="109"/>
      <c r="AB797" s="109"/>
    </row>
    <row r="798" spans="1:28" ht="12" customHeight="1">
      <c r="A798" s="109"/>
      <c r="B798" s="109"/>
      <c r="C798" s="109"/>
      <c r="D798" s="109"/>
      <c r="E798" s="109"/>
      <c r="F798" s="109"/>
      <c r="G798" s="109"/>
      <c r="H798" s="109"/>
      <c r="I798" s="109"/>
      <c r="J798" s="109"/>
      <c r="K798" s="109"/>
      <c r="L798" s="109"/>
      <c r="M798" s="109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09"/>
      <c r="Z798" s="109"/>
      <c r="AA798" s="109"/>
      <c r="AB798" s="109"/>
    </row>
    <row r="799" spans="1:28" ht="12" customHeight="1">
      <c r="A799" s="109"/>
      <c r="B799" s="109"/>
      <c r="C799" s="109"/>
      <c r="D799" s="109"/>
      <c r="E799" s="109"/>
      <c r="F799" s="109"/>
      <c r="G799" s="109"/>
      <c r="H799" s="109"/>
      <c r="I799" s="109"/>
      <c r="J799" s="109"/>
      <c r="K799" s="109"/>
      <c r="L799" s="109"/>
      <c r="M799" s="109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09"/>
      <c r="Z799" s="109"/>
      <c r="AA799" s="109"/>
      <c r="AB799" s="109"/>
    </row>
    <row r="800" spans="1:28" ht="12" customHeight="1">
      <c r="A800" s="109"/>
      <c r="B800" s="109"/>
      <c r="C800" s="109"/>
      <c r="D800" s="109"/>
      <c r="E800" s="109"/>
      <c r="F800" s="109"/>
      <c r="G800" s="109"/>
      <c r="H800" s="109"/>
      <c r="I800" s="109"/>
      <c r="J800" s="109"/>
      <c r="K800" s="109"/>
      <c r="L800" s="109"/>
      <c r="M800" s="109"/>
      <c r="N800" s="109"/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  <c r="Y800" s="109"/>
      <c r="Z800" s="109"/>
      <c r="AA800" s="109"/>
      <c r="AB800" s="109"/>
    </row>
    <row r="801" spans="1:28" ht="12" customHeight="1">
      <c r="A801" s="109"/>
      <c r="B801" s="109"/>
      <c r="C801" s="109"/>
      <c r="D801" s="109"/>
      <c r="E801" s="109"/>
      <c r="F801" s="109"/>
      <c r="G801" s="109"/>
      <c r="H801" s="109"/>
      <c r="I801" s="109"/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  <c r="Z801" s="109"/>
      <c r="AA801" s="109"/>
      <c r="AB801" s="109"/>
    </row>
    <row r="802" spans="1:28" ht="12" customHeight="1">
      <c r="A802" s="109"/>
      <c r="B802" s="109"/>
      <c r="C802" s="109"/>
      <c r="D802" s="109"/>
      <c r="E802" s="109"/>
      <c r="F802" s="109"/>
      <c r="G802" s="109"/>
      <c r="H802" s="109"/>
      <c r="I802" s="109"/>
      <c r="J802" s="109"/>
      <c r="K802" s="109"/>
      <c r="L802" s="109"/>
      <c r="M802" s="109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09"/>
      <c r="Z802" s="109"/>
      <c r="AA802" s="109"/>
      <c r="AB802" s="109"/>
    </row>
    <row r="803" spans="1:28" ht="12" customHeight="1">
      <c r="A803" s="109"/>
      <c r="B803" s="109"/>
      <c r="C803" s="109"/>
      <c r="D803" s="109"/>
      <c r="E803" s="109"/>
      <c r="F803" s="109"/>
      <c r="G803" s="109"/>
      <c r="H803" s="109"/>
      <c r="I803" s="109"/>
      <c r="J803" s="109"/>
      <c r="K803" s="109"/>
      <c r="L803" s="109"/>
      <c r="M803" s="109"/>
      <c r="N803" s="109"/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  <c r="Y803" s="109"/>
      <c r="Z803" s="109"/>
      <c r="AA803" s="109"/>
      <c r="AB803" s="109"/>
    </row>
    <row r="804" spans="1:28" ht="12" customHeight="1">
      <c r="A804" s="109"/>
      <c r="B804" s="109"/>
      <c r="C804" s="109"/>
      <c r="D804" s="109"/>
      <c r="E804" s="109"/>
      <c r="F804" s="109"/>
      <c r="G804" s="109"/>
      <c r="H804" s="109"/>
      <c r="I804" s="109"/>
      <c r="J804" s="109"/>
      <c r="K804" s="109"/>
      <c r="L804" s="109"/>
      <c r="M804" s="109"/>
      <c r="N804" s="109"/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  <c r="Y804" s="109"/>
      <c r="Z804" s="109"/>
      <c r="AA804" s="109"/>
      <c r="AB804" s="109"/>
    </row>
    <row r="805" spans="1:28" ht="12" customHeight="1">
      <c r="A805" s="109"/>
      <c r="B805" s="109"/>
      <c r="C805" s="109"/>
      <c r="D805" s="109"/>
      <c r="E805" s="109"/>
      <c r="F805" s="109"/>
      <c r="G805" s="109"/>
      <c r="H805" s="109"/>
      <c r="I805" s="109"/>
      <c r="J805" s="109"/>
      <c r="K805" s="109"/>
      <c r="L805" s="109"/>
      <c r="M805" s="109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09"/>
      <c r="Z805" s="109"/>
      <c r="AA805" s="109"/>
      <c r="AB805" s="109"/>
    </row>
    <row r="806" spans="1:28" ht="12" customHeight="1">
      <c r="A806" s="109"/>
      <c r="B806" s="109"/>
      <c r="C806" s="109"/>
      <c r="D806" s="109"/>
      <c r="E806" s="109"/>
      <c r="F806" s="109"/>
      <c r="G806" s="109"/>
      <c r="H806" s="109"/>
      <c r="I806" s="109"/>
      <c r="J806" s="109"/>
      <c r="K806" s="109"/>
      <c r="L806" s="109"/>
      <c r="M806" s="109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09"/>
      <c r="Z806" s="109"/>
      <c r="AA806" s="109"/>
      <c r="AB806" s="109"/>
    </row>
    <row r="807" spans="1:28" ht="12" customHeight="1">
      <c r="A807" s="109"/>
      <c r="B807" s="109"/>
      <c r="C807" s="109"/>
      <c r="D807" s="109"/>
      <c r="E807" s="109"/>
      <c r="F807" s="109"/>
      <c r="G807" s="109"/>
      <c r="H807" s="109"/>
      <c r="I807" s="109"/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  <c r="Z807" s="109"/>
      <c r="AA807" s="109"/>
      <c r="AB807" s="109"/>
    </row>
    <row r="808" spans="1:28" ht="12" customHeight="1">
      <c r="A808" s="109"/>
      <c r="B808" s="109"/>
      <c r="C808" s="109"/>
      <c r="D808" s="109"/>
      <c r="E808" s="109"/>
      <c r="F808" s="109"/>
      <c r="G808" s="109"/>
      <c r="H808" s="109"/>
      <c r="I808" s="109"/>
      <c r="J808" s="109"/>
      <c r="K808" s="109"/>
      <c r="L808" s="109"/>
      <c r="M808" s="109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09"/>
      <c r="Z808" s="109"/>
      <c r="AA808" s="109"/>
      <c r="AB808" s="109"/>
    </row>
    <row r="809" spans="1:28" ht="12" customHeight="1">
      <c r="A809" s="109"/>
      <c r="B809" s="109"/>
      <c r="C809" s="109"/>
      <c r="D809" s="109"/>
      <c r="E809" s="109"/>
      <c r="F809" s="109"/>
      <c r="G809" s="109"/>
      <c r="H809" s="109"/>
      <c r="I809" s="109"/>
      <c r="J809" s="109"/>
      <c r="K809" s="109"/>
      <c r="L809" s="109"/>
      <c r="M809" s="109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09"/>
      <c r="Z809" s="109"/>
      <c r="AA809" s="109"/>
      <c r="AB809" s="109"/>
    </row>
    <row r="810" spans="1:28" ht="12" customHeight="1">
      <c r="A810" s="109"/>
      <c r="B810" s="109"/>
      <c r="C810" s="109"/>
      <c r="D810" s="109"/>
      <c r="E810" s="109"/>
      <c r="F810" s="109"/>
      <c r="G810" s="109"/>
      <c r="H810" s="109"/>
      <c r="I810" s="109"/>
      <c r="J810" s="109"/>
      <c r="K810" s="109"/>
      <c r="L810" s="109"/>
      <c r="M810" s="109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09"/>
      <c r="Z810" s="109"/>
      <c r="AA810" s="109"/>
      <c r="AB810" s="109"/>
    </row>
    <row r="811" spans="1:28" ht="12" customHeight="1">
      <c r="A811" s="109"/>
      <c r="B811" s="109"/>
      <c r="C811" s="109"/>
      <c r="D811" s="109"/>
      <c r="E811" s="109"/>
      <c r="F811" s="109"/>
      <c r="G811" s="109"/>
      <c r="H811" s="109"/>
      <c r="I811" s="109"/>
      <c r="J811" s="109"/>
      <c r="K811" s="109"/>
      <c r="L811" s="109"/>
      <c r="M811" s="109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09"/>
      <c r="Z811" s="109"/>
      <c r="AA811" s="109"/>
      <c r="AB811" s="109"/>
    </row>
    <row r="812" spans="1:28" ht="12" customHeight="1">
      <c r="A812" s="109"/>
      <c r="B812" s="109"/>
      <c r="C812" s="109"/>
      <c r="D812" s="109"/>
      <c r="E812" s="109"/>
      <c r="F812" s="109"/>
      <c r="G812" s="109"/>
      <c r="H812" s="109"/>
      <c r="I812" s="109"/>
      <c r="J812" s="109"/>
      <c r="K812" s="109"/>
      <c r="L812" s="109"/>
      <c r="M812" s="109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09"/>
      <c r="Z812" s="109"/>
      <c r="AA812" s="109"/>
      <c r="AB812" s="109"/>
    </row>
    <row r="813" spans="1:28" ht="12" customHeight="1">
      <c r="A813" s="109"/>
      <c r="B813" s="109"/>
      <c r="C813" s="109"/>
      <c r="D813" s="109"/>
      <c r="E813" s="109"/>
      <c r="F813" s="109"/>
      <c r="G813" s="109"/>
      <c r="H813" s="109"/>
      <c r="I813" s="109"/>
      <c r="J813" s="109"/>
      <c r="K813" s="109"/>
      <c r="L813" s="109"/>
      <c r="M813" s="109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09"/>
      <c r="Z813" s="109"/>
      <c r="AA813" s="109"/>
      <c r="AB813" s="109"/>
    </row>
    <row r="814" spans="1:28" ht="12" customHeight="1">
      <c r="A814" s="109"/>
      <c r="B814" s="109"/>
      <c r="C814" s="109"/>
      <c r="D814" s="109"/>
      <c r="E814" s="109"/>
      <c r="F814" s="109"/>
      <c r="G814" s="109"/>
      <c r="H814" s="109"/>
      <c r="I814" s="109"/>
      <c r="J814" s="109"/>
      <c r="K814" s="109"/>
      <c r="L814" s="109"/>
      <c r="M814" s="109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09"/>
      <c r="Z814" s="109"/>
      <c r="AA814" s="109"/>
      <c r="AB814" s="109"/>
    </row>
    <row r="815" spans="1:28" ht="12" customHeight="1">
      <c r="A815" s="109"/>
      <c r="B815" s="109"/>
      <c r="C815" s="109"/>
      <c r="D815" s="109"/>
      <c r="E815" s="109"/>
      <c r="F815" s="109"/>
      <c r="G815" s="109"/>
      <c r="H815" s="109"/>
      <c r="I815" s="109"/>
      <c r="J815" s="109"/>
      <c r="K815" s="109"/>
      <c r="L815" s="109"/>
      <c r="M815" s="109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09"/>
      <c r="Z815" s="109"/>
      <c r="AA815" s="109"/>
      <c r="AB815" s="109"/>
    </row>
    <row r="816" spans="1:28" ht="12" customHeight="1">
      <c r="A816" s="109"/>
      <c r="B816" s="109"/>
      <c r="C816" s="109"/>
      <c r="D816" s="109"/>
      <c r="E816" s="109"/>
      <c r="F816" s="109"/>
      <c r="G816" s="109"/>
      <c r="H816" s="109"/>
      <c r="I816" s="109"/>
      <c r="J816" s="109"/>
      <c r="K816" s="109"/>
      <c r="L816" s="109"/>
      <c r="M816" s="109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09"/>
      <c r="Z816" s="109"/>
      <c r="AA816" s="109"/>
      <c r="AB816" s="109"/>
    </row>
    <row r="817" spans="1:28" ht="12" customHeight="1">
      <c r="A817" s="109"/>
      <c r="B817" s="109"/>
      <c r="C817" s="109"/>
      <c r="D817" s="109"/>
      <c r="E817" s="109"/>
      <c r="F817" s="109"/>
      <c r="G817" s="109"/>
      <c r="H817" s="109"/>
      <c r="I817" s="109"/>
      <c r="J817" s="109"/>
      <c r="K817" s="109"/>
      <c r="L817" s="109"/>
      <c r="M817" s="109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09"/>
      <c r="Z817" s="109"/>
      <c r="AA817" s="109"/>
      <c r="AB817" s="109"/>
    </row>
    <row r="818" spans="1:28" ht="12" customHeight="1">
      <c r="A818" s="109"/>
      <c r="B818" s="109"/>
      <c r="C818" s="109"/>
      <c r="D818" s="109"/>
      <c r="E818" s="109"/>
      <c r="F818" s="109"/>
      <c r="G818" s="109"/>
      <c r="H818" s="109"/>
      <c r="I818" s="109"/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  <c r="Z818" s="109"/>
      <c r="AA818" s="109"/>
      <c r="AB818" s="109"/>
    </row>
    <row r="819" spans="1:28" ht="12" customHeight="1">
      <c r="A819" s="109"/>
      <c r="B819" s="109"/>
      <c r="C819" s="109"/>
      <c r="D819" s="109"/>
      <c r="E819" s="109"/>
      <c r="F819" s="109"/>
      <c r="G819" s="109"/>
      <c r="H819" s="109"/>
      <c r="I819" s="109"/>
      <c r="J819" s="109"/>
      <c r="K819" s="109"/>
      <c r="L819" s="109"/>
      <c r="M819" s="109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09"/>
      <c r="Z819" s="109"/>
      <c r="AA819" s="109"/>
      <c r="AB819" s="109"/>
    </row>
    <row r="820" spans="1:28" ht="12" customHeight="1">
      <c r="A820" s="109"/>
      <c r="B820" s="109"/>
      <c r="C820" s="109"/>
      <c r="D820" s="109"/>
      <c r="E820" s="109"/>
      <c r="F820" s="109"/>
      <c r="G820" s="109"/>
      <c r="H820" s="109"/>
      <c r="I820" s="109"/>
      <c r="J820" s="109"/>
      <c r="K820" s="109"/>
      <c r="L820" s="109"/>
      <c r="M820" s="109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09"/>
      <c r="Z820" s="109"/>
      <c r="AA820" s="109"/>
      <c r="AB820" s="109"/>
    </row>
    <row r="821" spans="1:28" ht="12" customHeight="1">
      <c r="A821" s="109"/>
      <c r="B821" s="109"/>
      <c r="C821" s="109"/>
      <c r="D821" s="109"/>
      <c r="E821" s="109"/>
      <c r="F821" s="109"/>
      <c r="G821" s="109"/>
      <c r="H821" s="109"/>
      <c r="I821" s="109"/>
      <c r="J821" s="109"/>
      <c r="K821" s="109"/>
      <c r="L821" s="109"/>
      <c r="M821" s="109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09"/>
      <c r="Z821" s="109"/>
      <c r="AA821" s="109"/>
      <c r="AB821" s="109"/>
    </row>
    <row r="822" spans="1:28" ht="12" customHeight="1">
      <c r="A822" s="109"/>
      <c r="B822" s="109"/>
      <c r="C822" s="109"/>
      <c r="D822" s="109"/>
      <c r="E822" s="109"/>
      <c r="F822" s="109"/>
      <c r="G822" s="109"/>
      <c r="H822" s="109"/>
      <c r="I822" s="109"/>
      <c r="J822" s="109"/>
      <c r="K822" s="109"/>
      <c r="L822" s="109"/>
      <c r="M822" s="109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09"/>
      <c r="Z822" s="109"/>
      <c r="AA822" s="109"/>
      <c r="AB822" s="109"/>
    </row>
    <row r="823" spans="1:28" ht="12" customHeight="1">
      <c r="A823" s="109"/>
      <c r="B823" s="109"/>
      <c r="C823" s="109"/>
      <c r="D823" s="109"/>
      <c r="E823" s="109"/>
      <c r="F823" s="109"/>
      <c r="G823" s="109"/>
      <c r="H823" s="109"/>
      <c r="I823" s="109"/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  <c r="Z823" s="109"/>
      <c r="AA823" s="109"/>
      <c r="AB823" s="109"/>
    </row>
    <row r="824" spans="1:28" ht="12" customHeight="1">
      <c r="A824" s="109"/>
      <c r="B824" s="109"/>
      <c r="C824" s="109"/>
      <c r="D824" s="109"/>
      <c r="E824" s="109"/>
      <c r="F824" s="109"/>
      <c r="G824" s="109"/>
      <c r="H824" s="109"/>
      <c r="I824" s="109"/>
      <c r="J824" s="109"/>
      <c r="K824" s="109"/>
      <c r="L824" s="109"/>
      <c r="M824" s="109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09"/>
      <c r="Z824" s="109"/>
      <c r="AA824" s="109"/>
      <c r="AB824" s="109"/>
    </row>
    <row r="825" spans="1:28" ht="12" customHeight="1">
      <c r="A825" s="109"/>
      <c r="B825" s="109"/>
      <c r="C825" s="109"/>
      <c r="D825" s="109"/>
      <c r="E825" s="109"/>
      <c r="F825" s="109"/>
      <c r="G825" s="109"/>
      <c r="H825" s="109"/>
      <c r="I825" s="109"/>
      <c r="J825" s="109"/>
      <c r="K825" s="109"/>
      <c r="L825" s="109"/>
      <c r="M825" s="109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09"/>
      <c r="Z825" s="109"/>
      <c r="AA825" s="109"/>
      <c r="AB825" s="109"/>
    </row>
    <row r="826" spans="1:28" ht="12" customHeight="1">
      <c r="A826" s="109"/>
      <c r="B826" s="109"/>
      <c r="C826" s="109"/>
      <c r="D826" s="109"/>
      <c r="E826" s="109"/>
      <c r="F826" s="109"/>
      <c r="G826" s="109"/>
      <c r="H826" s="109"/>
      <c r="I826" s="109"/>
      <c r="J826" s="109"/>
      <c r="K826" s="109"/>
      <c r="L826" s="109"/>
      <c r="M826" s="109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09"/>
      <c r="Z826" s="109"/>
      <c r="AA826" s="109"/>
      <c r="AB826" s="109"/>
    </row>
    <row r="827" spans="1:28" ht="12" customHeight="1">
      <c r="A827" s="109"/>
      <c r="B827" s="109"/>
      <c r="C827" s="109"/>
      <c r="D827" s="109"/>
      <c r="E827" s="109"/>
      <c r="F827" s="109"/>
      <c r="G827" s="109"/>
      <c r="H827" s="109"/>
      <c r="I827" s="109"/>
      <c r="J827" s="109"/>
      <c r="K827" s="109"/>
      <c r="L827" s="109"/>
      <c r="M827" s="109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09"/>
      <c r="Z827" s="109"/>
      <c r="AA827" s="109"/>
      <c r="AB827" s="109"/>
    </row>
    <row r="828" spans="1:28" ht="12" customHeight="1">
      <c r="A828" s="109"/>
      <c r="B828" s="109"/>
      <c r="C828" s="109"/>
      <c r="D828" s="109"/>
      <c r="E828" s="109"/>
      <c r="F828" s="109"/>
      <c r="G828" s="109"/>
      <c r="H828" s="109"/>
      <c r="I828" s="109"/>
      <c r="J828" s="109"/>
      <c r="K828" s="109"/>
      <c r="L828" s="109"/>
      <c r="M828" s="109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09"/>
      <c r="Z828" s="109"/>
      <c r="AA828" s="109"/>
      <c r="AB828" s="109"/>
    </row>
    <row r="829" spans="1:28" ht="12" customHeight="1">
      <c r="A829" s="109"/>
      <c r="B829" s="109"/>
      <c r="C829" s="109"/>
      <c r="D829" s="109"/>
      <c r="E829" s="109"/>
      <c r="F829" s="109"/>
      <c r="G829" s="109"/>
      <c r="H829" s="109"/>
      <c r="I829" s="109"/>
      <c r="J829" s="109"/>
      <c r="K829" s="109"/>
      <c r="L829" s="109"/>
      <c r="M829" s="109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09"/>
      <c r="Z829" s="109"/>
      <c r="AA829" s="109"/>
      <c r="AB829" s="109"/>
    </row>
    <row r="830" spans="1:28" ht="12" customHeight="1">
      <c r="A830" s="109"/>
      <c r="B830" s="109"/>
      <c r="C830" s="109"/>
      <c r="D830" s="109"/>
      <c r="E830" s="109"/>
      <c r="F830" s="109"/>
      <c r="G830" s="109"/>
      <c r="H830" s="109"/>
      <c r="I830" s="109"/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09"/>
      <c r="Z830" s="109"/>
      <c r="AA830" s="109"/>
      <c r="AB830" s="109"/>
    </row>
    <row r="831" spans="1:28" ht="12" customHeight="1">
      <c r="A831" s="109"/>
      <c r="B831" s="109"/>
      <c r="C831" s="109"/>
      <c r="D831" s="109"/>
      <c r="E831" s="109"/>
      <c r="F831" s="109"/>
      <c r="G831" s="109"/>
      <c r="H831" s="109"/>
      <c r="I831" s="109"/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09"/>
      <c r="Z831" s="109"/>
      <c r="AA831" s="109"/>
      <c r="AB831" s="109"/>
    </row>
    <row r="832" spans="1:28" ht="12" customHeight="1">
      <c r="A832" s="109"/>
      <c r="B832" s="109"/>
      <c r="C832" s="109"/>
      <c r="D832" s="109"/>
      <c r="E832" s="109"/>
      <c r="F832" s="109"/>
      <c r="G832" s="109"/>
      <c r="H832" s="109"/>
      <c r="I832" s="109"/>
      <c r="J832" s="109"/>
      <c r="K832" s="109"/>
      <c r="L832" s="109"/>
      <c r="M832" s="109"/>
      <c r="N832" s="109"/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  <c r="Y832" s="109"/>
      <c r="Z832" s="109"/>
      <c r="AA832" s="109"/>
      <c r="AB832" s="109"/>
    </row>
    <row r="833" spans="1:28" ht="12" customHeight="1">
      <c r="A833" s="109"/>
      <c r="B833" s="109"/>
      <c r="C833" s="109"/>
      <c r="D833" s="109"/>
      <c r="E833" s="109"/>
      <c r="F833" s="109"/>
      <c r="G833" s="109"/>
      <c r="H833" s="109"/>
      <c r="I833" s="109"/>
      <c r="J833" s="109"/>
      <c r="K833" s="109"/>
      <c r="L833" s="109"/>
      <c r="M833" s="109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09"/>
      <c r="Z833" s="109"/>
      <c r="AA833" s="109"/>
      <c r="AB833" s="109"/>
    </row>
    <row r="834" spans="1:28" ht="12" customHeight="1">
      <c r="A834" s="109"/>
      <c r="B834" s="109"/>
      <c r="C834" s="109"/>
      <c r="D834" s="109"/>
      <c r="E834" s="109"/>
      <c r="F834" s="109"/>
      <c r="G834" s="109"/>
      <c r="H834" s="109"/>
      <c r="I834" s="109"/>
      <c r="J834" s="109"/>
      <c r="K834" s="109"/>
      <c r="L834" s="109"/>
      <c r="M834" s="109"/>
      <c r="N834" s="109"/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  <c r="Y834" s="109"/>
      <c r="Z834" s="109"/>
      <c r="AA834" s="109"/>
      <c r="AB834" s="109"/>
    </row>
    <row r="835" spans="1:28" ht="12" customHeight="1">
      <c r="A835" s="109"/>
      <c r="B835" s="109"/>
      <c r="C835" s="109"/>
      <c r="D835" s="109"/>
      <c r="E835" s="109"/>
      <c r="F835" s="109"/>
      <c r="G835" s="109"/>
      <c r="H835" s="109"/>
      <c r="I835" s="109"/>
      <c r="J835" s="109"/>
      <c r="K835" s="109"/>
      <c r="L835" s="109"/>
      <c r="M835" s="109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09"/>
      <c r="Z835" s="109"/>
      <c r="AA835" s="109"/>
      <c r="AB835" s="109"/>
    </row>
    <row r="836" spans="1:28" ht="12" customHeight="1">
      <c r="A836" s="109"/>
      <c r="B836" s="109"/>
      <c r="C836" s="109"/>
      <c r="D836" s="109"/>
      <c r="E836" s="109"/>
      <c r="F836" s="109"/>
      <c r="G836" s="109"/>
      <c r="H836" s="109"/>
      <c r="I836" s="109"/>
      <c r="J836" s="109"/>
      <c r="K836" s="109"/>
      <c r="L836" s="109"/>
      <c r="M836" s="109"/>
      <c r="N836" s="109"/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09"/>
      <c r="Z836" s="109"/>
      <c r="AA836" s="109"/>
      <c r="AB836" s="109"/>
    </row>
    <row r="837" spans="1:28" ht="12" customHeight="1">
      <c r="A837" s="109"/>
      <c r="B837" s="109"/>
      <c r="C837" s="109"/>
      <c r="D837" s="109"/>
      <c r="E837" s="109"/>
      <c r="F837" s="109"/>
      <c r="G837" s="109"/>
      <c r="H837" s="109"/>
      <c r="I837" s="109"/>
      <c r="J837" s="109"/>
      <c r="K837" s="109"/>
      <c r="L837" s="109"/>
      <c r="M837" s="109"/>
      <c r="N837" s="109"/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09"/>
      <c r="Z837" s="109"/>
      <c r="AA837" s="109"/>
      <c r="AB837" s="109"/>
    </row>
    <row r="838" spans="1:28" ht="12" customHeight="1">
      <c r="A838" s="109"/>
      <c r="B838" s="109"/>
      <c r="C838" s="109"/>
      <c r="D838" s="109"/>
      <c r="E838" s="109"/>
      <c r="F838" s="109"/>
      <c r="G838" s="109"/>
      <c r="H838" s="109"/>
      <c r="I838" s="109"/>
      <c r="J838" s="109"/>
      <c r="K838" s="109"/>
      <c r="L838" s="109"/>
      <c r="M838" s="109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  <c r="Z838" s="109"/>
      <c r="AA838" s="109"/>
      <c r="AB838" s="109"/>
    </row>
    <row r="839" spans="1:28" ht="12" customHeight="1">
      <c r="A839" s="109"/>
      <c r="B839" s="109"/>
      <c r="C839" s="109"/>
      <c r="D839" s="109"/>
      <c r="E839" s="109"/>
      <c r="F839" s="109"/>
      <c r="G839" s="109"/>
      <c r="H839" s="109"/>
      <c r="I839" s="109"/>
      <c r="J839" s="109"/>
      <c r="K839" s="109"/>
      <c r="L839" s="109"/>
      <c r="M839" s="109"/>
      <c r="N839" s="109"/>
      <c r="O839" s="109"/>
      <c r="P839" s="109"/>
      <c r="Q839" s="109"/>
      <c r="R839" s="109"/>
      <c r="S839" s="109"/>
      <c r="T839" s="109"/>
      <c r="U839" s="109"/>
      <c r="V839" s="109"/>
      <c r="W839" s="109"/>
      <c r="X839" s="109"/>
      <c r="Y839" s="109"/>
      <c r="Z839" s="109"/>
      <c r="AA839" s="109"/>
      <c r="AB839" s="109"/>
    </row>
    <row r="840" spans="1:28" ht="12" customHeight="1">
      <c r="A840" s="109"/>
      <c r="B840" s="109"/>
      <c r="C840" s="109"/>
      <c r="D840" s="109"/>
      <c r="E840" s="109"/>
      <c r="F840" s="109"/>
      <c r="G840" s="109"/>
      <c r="H840" s="109"/>
      <c r="I840" s="109"/>
      <c r="J840" s="109"/>
      <c r="K840" s="109"/>
      <c r="L840" s="109"/>
      <c r="M840" s="109"/>
      <c r="N840" s="109"/>
      <c r="O840" s="109"/>
      <c r="P840" s="109"/>
      <c r="Q840" s="109"/>
      <c r="R840" s="109"/>
      <c r="S840" s="109"/>
      <c r="T840" s="109"/>
      <c r="U840" s="109"/>
      <c r="V840" s="109"/>
      <c r="W840" s="109"/>
      <c r="X840" s="109"/>
      <c r="Y840" s="109"/>
      <c r="Z840" s="109"/>
      <c r="AA840" s="109"/>
      <c r="AB840" s="109"/>
    </row>
    <row r="841" spans="1:28" ht="12" customHeight="1">
      <c r="A841" s="109"/>
      <c r="B841" s="109"/>
      <c r="C841" s="109"/>
      <c r="D841" s="109"/>
      <c r="E841" s="109"/>
      <c r="F841" s="109"/>
      <c r="G841" s="109"/>
      <c r="H841" s="109"/>
      <c r="I841" s="109"/>
      <c r="J841" s="109"/>
      <c r="K841" s="109"/>
      <c r="L841" s="109"/>
      <c r="M841" s="109"/>
      <c r="N841" s="109"/>
      <c r="O841" s="109"/>
      <c r="P841" s="109"/>
      <c r="Q841" s="109"/>
      <c r="R841" s="109"/>
      <c r="S841" s="109"/>
      <c r="T841" s="109"/>
      <c r="U841" s="109"/>
      <c r="V841" s="109"/>
      <c r="W841" s="109"/>
      <c r="X841" s="109"/>
      <c r="Y841" s="109"/>
      <c r="Z841" s="109"/>
      <c r="AA841" s="109"/>
      <c r="AB841" s="109"/>
    </row>
    <row r="842" spans="1:28" ht="12" customHeight="1">
      <c r="A842" s="109"/>
      <c r="B842" s="109"/>
      <c r="C842" s="109"/>
      <c r="D842" s="109"/>
      <c r="E842" s="109"/>
      <c r="F842" s="109"/>
      <c r="G842" s="109"/>
      <c r="H842" s="109"/>
      <c r="I842" s="109"/>
      <c r="J842" s="109"/>
      <c r="K842" s="109"/>
      <c r="L842" s="109"/>
      <c r="M842" s="109"/>
      <c r="N842" s="109"/>
      <c r="O842" s="109"/>
      <c r="P842" s="109"/>
      <c r="Q842" s="109"/>
      <c r="R842" s="109"/>
      <c r="S842" s="109"/>
      <c r="T842" s="109"/>
      <c r="U842" s="109"/>
      <c r="V842" s="109"/>
      <c r="W842" s="109"/>
      <c r="X842" s="109"/>
      <c r="Y842" s="109"/>
      <c r="Z842" s="109"/>
      <c r="AA842" s="109"/>
      <c r="AB842" s="109"/>
    </row>
    <row r="843" spans="1:28" ht="12" customHeight="1">
      <c r="A843" s="109"/>
      <c r="B843" s="109"/>
      <c r="C843" s="109"/>
      <c r="D843" s="109"/>
      <c r="E843" s="109"/>
      <c r="F843" s="109"/>
      <c r="G843" s="109"/>
      <c r="H843" s="109"/>
      <c r="I843" s="109"/>
      <c r="J843" s="109"/>
      <c r="K843" s="109"/>
      <c r="L843" s="109"/>
      <c r="M843" s="109"/>
      <c r="N843" s="109"/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09"/>
      <c r="Z843" s="109"/>
      <c r="AA843" s="109"/>
      <c r="AB843" s="109"/>
    </row>
    <row r="844" spans="1:28" ht="12" customHeight="1">
      <c r="A844" s="109"/>
      <c r="B844" s="109"/>
      <c r="C844" s="109"/>
      <c r="D844" s="109"/>
      <c r="E844" s="109"/>
      <c r="F844" s="109"/>
      <c r="G844" s="109"/>
      <c r="H844" s="109"/>
      <c r="I844" s="109"/>
      <c r="J844" s="109"/>
      <c r="K844" s="109"/>
      <c r="L844" s="109"/>
      <c r="M844" s="109"/>
      <c r="N844" s="109"/>
      <c r="O844" s="109"/>
      <c r="P844" s="109"/>
      <c r="Q844" s="109"/>
      <c r="R844" s="109"/>
      <c r="S844" s="109"/>
      <c r="T844" s="109"/>
      <c r="U844" s="109"/>
      <c r="V844" s="109"/>
      <c r="W844" s="109"/>
      <c r="X844" s="109"/>
      <c r="Y844" s="109"/>
      <c r="Z844" s="109"/>
      <c r="AA844" s="109"/>
      <c r="AB844" s="109"/>
    </row>
    <row r="845" spans="1:28" ht="12" customHeight="1">
      <c r="A845" s="109"/>
      <c r="B845" s="109"/>
      <c r="C845" s="109"/>
      <c r="D845" s="109"/>
      <c r="E845" s="109"/>
      <c r="F845" s="109"/>
      <c r="G845" s="109"/>
      <c r="H845" s="109"/>
      <c r="I845" s="109"/>
      <c r="J845" s="109"/>
      <c r="K845" s="109"/>
      <c r="L845" s="109"/>
      <c r="M845" s="109"/>
      <c r="N845" s="109"/>
      <c r="O845" s="109"/>
      <c r="P845" s="109"/>
      <c r="Q845" s="109"/>
      <c r="R845" s="109"/>
      <c r="S845" s="109"/>
      <c r="T845" s="109"/>
      <c r="U845" s="109"/>
      <c r="V845" s="109"/>
      <c r="W845" s="109"/>
      <c r="X845" s="109"/>
      <c r="Y845" s="109"/>
      <c r="Z845" s="109"/>
      <c r="AA845" s="109"/>
      <c r="AB845" s="109"/>
    </row>
    <row r="846" spans="1:28" ht="12" customHeight="1">
      <c r="A846" s="109"/>
      <c r="B846" s="109"/>
      <c r="C846" s="109"/>
      <c r="D846" s="109"/>
      <c r="E846" s="109"/>
      <c r="F846" s="109"/>
      <c r="G846" s="109"/>
      <c r="H846" s="109"/>
      <c r="I846" s="109"/>
      <c r="J846" s="109"/>
      <c r="K846" s="109"/>
      <c r="L846" s="109"/>
      <c r="M846" s="109"/>
      <c r="N846" s="109"/>
      <c r="O846" s="109"/>
      <c r="P846" s="109"/>
      <c r="Q846" s="109"/>
      <c r="R846" s="109"/>
      <c r="S846" s="109"/>
      <c r="T846" s="109"/>
      <c r="U846" s="109"/>
      <c r="V846" s="109"/>
      <c r="W846" s="109"/>
      <c r="X846" s="109"/>
      <c r="Y846" s="109"/>
      <c r="Z846" s="109"/>
      <c r="AA846" s="109"/>
      <c r="AB846" s="109"/>
    </row>
    <row r="847" spans="1:28" ht="12" customHeight="1">
      <c r="A847" s="109"/>
      <c r="B847" s="109"/>
      <c r="C847" s="109"/>
      <c r="D847" s="109"/>
      <c r="E847" s="109"/>
      <c r="F847" s="109"/>
      <c r="G847" s="109"/>
      <c r="H847" s="109"/>
      <c r="I847" s="109"/>
      <c r="J847" s="109"/>
      <c r="K847" s="109"/>
      <c r="L847" s="109"/>
      <c r="M847" s="109"/>
      <c r="N847" s="109"/>
      <c r="O847" s="109"/>
      <c r="P847" s="109"/>
      <c r="Q847" s="109"/>
      <c r="R847" s="109"/>
      <c r="S847" s="109"/>
      <c r="T847" s="109"/>
      <c r="U847" s="109"/>
      <c r="V847" s="109"/>
      <c r="W847" s="109"/>
      <c r="X847" s="109"/>
      <c r="Y847" s="109"/>
      <c r="Z847" s="109"/>
      <c r="AA847" s="109"/>
      <c r="AB847" s="109"/>
    </row>
    <row r="848" spans="1:28" ht="12" customHeight="1">
      <c r="A848" s="109"/>
      <c r="B848" s="109"/>
      <c r="C848" s="109"/>
      <c r="D848" s="109"/>
      <c r="E848" s="109"/>
      <c r="F848" s="109"/>
      <c r="G848" s="109"/>
      <c r="H848" s="109"/>
      <c r="I848" s="109"/>
      <c r="J848" s="109"/>
      <c r="K848" s="109"/>
      <c r="L848" s="109"/>
      <c r="M848" s="109"/>
      <c r="N848" s="109"/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09"/>
      <c r="Z848" s="109"/>
      <c r="AA848" s="109"/>
      <c r="AB848" s="109"/>
    </row>
    <row r="849" spans="1:28" ht="12" customHeight="1">
      <c r="A849" s="109"/>
      <c r="B849" s="109"/>
      <c r="C849" s="109"/>
      <c r="D849" s="109"/>
      <c r="E849" s="109"/>
      <c r="F849" s="109"/>
      <c r="G849" s="109"/>
      <c r="H849" s="109"/>
      <c r="I849" s="109"/>
      <c r="J849" s="109"/>
      <c r="K849" s="109"/>
      <c r="L849" s="109"/>
      <c r="M849" s="109"/>
      <c r="N849" s="109"/>
      <c r="O849" s="109"/>
      <c r="P849" s="109"/>
      <c r="Q849" s="109"/>
      <c r="R849" s="109"/>
      <c r="S849" s="109"/>
      <c r="T849" s="109"/>
      <c r="U849" s="109"/>
      <c r="V849" s="109"/>
      <c r="W849" s="109"/>
      <c r="X849" s="109"/>
      <c r="Y849" s="109"/>
      <c r="Z849" s="109"/>
      <c r="AA849" s="109"/>
      <c r="AB849" s="109"/>
    </row>
    <row r="850" spans="1:28" ht="12" customHeight="1">
      <c r="A850" s="109"/>
      <c r="B850" s="109"/>
      <c r="C850" s="109"/>
      <c r="D850" s="109"/>
      <c r="E850" s="109"/>
      <c r="F850" s="109"/>
      <c r="G850" s="109"/>
      <c r="H850" s="109"/>
      <c r="I850" s="109"/>
      <c r="J850" s="109"/>
      <c r="K850" s="109"/>
      <c r="L850" s="109"/>
      <c r="M850" s="109"/>
      <c r="N850" s="109"/>
      <c r="O850" s="109"/>
      <c r="P850" s="109"/>
      <c r="Q850" s="109"/>
      <c r="R850" s="109"/>
      <c r="S850" s="109"/>
      <c r="T850" s="109"/>
      <c r="U850" s="109"/>
      <c r="V850" s="109"/>
      <c r="W850" s="109"/>
      <c r="X850" s="109"/>
      <c r="Y850" s="109"/>
      <c r="Z850" s="109"/>
      <c r="AA850" s="109"/>
      <c r="AB850" s="109"/>
    </row>
    <row r="851" spans="1:28" ht="12" customHeight="1">
      <c r="A851" s="109"/>
      <c r="B851" s="109"/>
      <c r="C851" s="109"/>
      <c r="D851" s="109"/>
      <c r="E851" s="109"/>
      <c r="F851" s="109"/>
      <c r="G851" s="109"/>
      <c r="H851" s="109"/>
      <c r="I851" s="109"/>
      <c r="J851" s="109"/>
      <c r="K851" s="109"/>
      <c r="L851" s="109"/>
      <c r="M851" s="109"/>
      <c r="N851" s="109"/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09"/>
      <c r="Z851" s="109"/>
      <c r="AA851" s="109"/>
      <c r="AB851" s="109"/>
    </row>
    <row r="852" spans="1:28" ht="12" customHeight="1">
      <c r="A852" s="109"/>
      <c r="B852" s="109"/>
      <c r="C852" s="109"/>
      <c r="D852" s="109"/>
      <c r="E852" s="109"/>
      <c r="F852" s="109"/>
      <c r="G852" s="109"/>
      <c r="H852" s="109"/>
      <c r="I852" s="109"/>
      <c r="J852" s="109"/>
      <c r="K852" s="109"/>
      <c r="L852" s="109"/>
      <c r="M852" s="109"/>
      <c r="N852" s="109"/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09"/>
      <c r="Z852" s="109"/>
      <c r="AA852" s="109"/>
      <c r="AB852" s="109"/>
    </row>
    <row r="853" spans="1:28" ht="12" customHeight="1">
      <c r="A853" s="109"/>
      <c r="B853" s="109"/>
      <c r="C853" s="109"/>
      <c r="D853" s="109"/>
      <c r="E853" s="109"/>
      <c r="F853" s="109"/>
      <c r="G853" s="109"/>
      <c r="H853" s="109"/>
      <c r="I853" s="109"/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  <c r="Z853" s="109"/>
      <c r="AA853" s="109"/>
      <c r="AB853" s="109"/>
    </row>
    <row r="854" spans="1:28" ht="12" customHeight="1">
      <c r="A854" s="109"/>
      <c r="B854" s="109"/>
      <c r="C854" s="109"/>
      <c r="D854" s="109"/>
      <c r="E854" s="109"/>
      <c r="F854" s="109"/>
      <c r="G854" s="109"/>
      <c r="H854" s="109"/>
      <c r="I854" s="109"/>
      <c r="J854" s="109"/>
      <c r="K854" s="109"/>
      <c r="L854" s="109"/>
      <c r="M854" s="109"/>
      <c r="N854" s="109"/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09"/>
      <c r="Z854" s="109"/>
      <c r="AA854" s="109"/>
      <c r="AB854" s="109"/>
    </row>
    <row r="855" spans="1:28" ht="12" customHeight="1">
      <c r="A855" s="109"/>
      <c r="B855" s="109"/>
      <c r="C855" s="109"/>
      <c r="D855" s="109"/>
      <c r="E855" s="109"/>
      <c r="F855" s="109"/>
      <c r="G855" s="109"/>
      <c r="H855" s="109"/>
      <c r="I855" s="109"/>
      <c r="J855" s="109"/>
      <c r="K855" s="109"/>
      <c r="L855" s="109"/>
      <c r="M855" s="109"/>
      <c r="N855" s="109"/>
      <c r="O855" s="109"/>
      <c r="P855" s="109"/>
      <c r="Q855" s="109"/>
      <c r="R855" s="109"/>
      <c r="S855" s="109"/>
      <c r="T855" s="109"/>
      <c r="U855" s="109"/>
      <c r="V855" s="109"/>
      <c r="W855" s="109"/>
      <c r="X855" s="109"/>
      <c r="Y855" s="109"/>
      <c r="Z855" s="109"/>
      <c r="AA855" s="109"/>
      <c r="AB855" s="109"/>
    </row>
    <row r="856" spans="1:28" ht="12" customHeight="1">
      <c r="A856" s="109"/>
      <c r="B856" s="109"/>
      <c r="C856" s="109"/>
      <c r="D856" s="109"/>
      <c r="E856" s="109"/>
      <c r="F856" s="109"/>
      <c r="G856" s="109"/>
      <c r="H856" s="109"/>
      <c r="I856" s="109"/>
      <c r="J856" s="109"/>
      <c r="K856" s="109"/>
      <c r="L856" s="109"/>
      <c r="M856" s="109"/>
      <c r="N856" s="109"/>
      <c r="O856" s="109"/>
      <c r="P856" s="109"/>
      <c r="Q856" s="109"/>
      <c r="R856" s="109"/>
      <c r="S856" s="109"/>
      <c r="T856" s="109"/>
      <c r="U856" s="109"/>
      <c r="V856" s="109"/>
      <c r="W856" s="109"/>
      <c r="X856" s="109"/>
      <c r="Y856" s="109"/>
      <c r="Z856" s="109"/>
      <c r="AA856" s="109"/>
      <c r="AB856" s="109"/>
    </row>
    <row r="857" spans="1:28" ht="12" customHeight="1">
      <c r="A857" s="109"/>
      <c r="B857" s="109"/>
      <c r="C857" s="109"/>
      <c r="D857" s="109"/>
      <c r="E857" s="109"/>
      <c r="F857" s="109"/>
      <c r="G857" s="109"/>
      <c r="H857" s="109"/>
      <c r="I857" s="109"/>
      <c r="J857" s="109"/>
      <c r="K857" s="109"/>
      <c r="L857" s="109"/>
      <c r="M857" s="109"/>
      <c r="N857" s="109"/>
      <c r="O857" s="109"/>
      <c r="P857" s="109"/>
      <c r="Q857" s="109"/>
      <c r="R857" s="109"/>
      <c r="S857" s="109"/>
      <c r="T857" s="109"/>
      <c r="U857" s="109"/>
      <c r="V857" s="109"/>
      <c r="W857" s="109"/>
      <c r="X857" s="109"/>
      <c r="Y857" s="109"/>
      <c r="Z857" s="109"/>
      <c r="AA857" s="109"/>
      <c r="AB857" s="109"/>
    </row>
    <row r="858" spans="1:28" ht="12" customHeight="1">
      <c r="A858" s="109"/>
      <c r="B858" s="109"/>
      <c r="C858" s="109"/>
      <c r="D858" s="109"/>
      <c r="E858" s="109"/>
      <c r="F858" s="109"/>
      <c r="G858" s="109"/>
      <c r="H858" s="109"/>
      <c r="I858" s="109"/>
      <c r="J858" s="109"/>
      <c r="K858" s="109"/>
      <c r="L858" s="109"/>
      <c r="M858" s="109"/>
      <c r="N858" s="109"/>
      <c r="O858" s="109"/>
      <c r="P858" s="109"/>
      <c r="Q858" s="109"/>
      <c r="R858" s="109"/>
      <c r="S858" s="109"/>
      <c r="T858" s="109"/>
      <c r="U858" s="109"/>
      <c r="V858" s="109"/>
      <c r="W858" s="109"/>
      <c r="X858" s="109"/>
      <c r="Y858" s="109"/>
      <c r="Z858" s="109"/>
      <c r="AA858" s="109"/>
      <c r="AB858" s="109"/>
    </row>
    <row r="859" spans="1:28" ht="12" customHeight="1">
      <c r="A859" s="109"/>
      <c r="B859" s="109"/>
      <c r="C859" s="109"/>
      <c r="D859" s="109"/>
      <c r="E859" s="109"/>
      <c r="F859" s="109"/>
      <c r="G859" s="109"/>
      <c r="H859" s="109"/>
      <c r="I859" s="109"/>
      <c r="J859" s="109"/>
      <c r="K859" s="109"/>
      <c r="L859" s="109"/>
      <c r="M859" s="109"/>
      <c r="N859" s="109"/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09"/>
      <c r="Z859" s="109"/>
      <c r="AA859" s="109"/>
      <c r="AB859" s="109"/>
    </row>
    <row r="860" spans="1:28" ht="12" customHeight="1">
      <c r="A860" s="109"/>
      <c r="B860" s="109"/>
      <c r="C860" s="109"/>
      <c r="D860" s="109"/>
      <c r="E860" s="109"/>
      <c r="F860" s="109"/>
      <c r="G860" s="109"/>
      <c r="H860" s="109"/>
      <c r="I860" s="109"/>
      <c r="J860" s="109"/>
      <c r="K860" s="109"/>
      <c r="L860" s="109"/>
      <c r="M860" s="109"/>
      <c r="N860" s="109"/>
      <c r="O860" s="109"/>
      <c r="P860" s="109"/>
      <c r="Q860" s="109"/>
      <c r="R860" s="109"/>
      <c r="S860" s="109"/>
      <c r="T860" s="109"/>
      <c r="U860" s="109"/>
      <c r="V860" s="109"/>
      <c r="W860" s="109"/>
      <c r="X860" s="109"/>
      <c r="Y860" s="109"/>
      <c r="Z860" s="109"/>
      <c r="AA860" s="109"/>
      <c r="AB860" s="109"/>
    </row>
    <row r="861" spans="1:28" ht="12" customHeight="1">
      <c r="A861" s="109"/>
      <c r="B861" s="109"/>
      <c r="C861" s="109"/>
      <c r="D861" s="109"/>
      <c r="E861" s="109"/>
      <c r="F861" s="109"/>
      <c r="G861" s="109"/>
      <c r="H861" s="109"/>
      <c r="I861" s="109"/>
      <c r="J861" s="109"/>
      <c r="K861" s="109"/>
      <c r="L861" s="109"/>
      <c r="M861" s="109"/>
      <c r="N861" s="109"/>
      <c r="O861" s="109"/>
      <c r="P861" s="109"/>
      <c r="Q861" s="109"/>
      <c r="R861" s="109"/>
      <c r="S861" s="109"/>
      <c r="T861" s="109"/>
      <c r="U861" s="109"/>
      <c r="V861" s="109"/>
      <c r="W861" s="109"/>
      <c r="X861" s="109"/>
      <c r="Y861" s="109"/>
      <c r="Z861" s="109"/>
      <c r="AA861" s="109"/>
      <c r="AB861" s="109"/>
    </row>
    <row r="862" spans="1:28" ht="12" customHeight="1">
      <c r="A862" s="109"/>
      <c r="B862" s="109"/>
      <c r="C862" s="109"/>
      <c r="D862" s="109"/>
      <c r="E862" s="109"/>
      <c r="F862" s="109"/>
      <c r="G862" s="109"/>
      <c r="H862" s="109"/>
      <c r="I862" s="109"/>
      <c r="J862" s="109"/>
      <c r="K862" s="109"/>
      <c r="L862" s="109"/>
      <c r="M862" s="109"/>
      <c r="N862" s="109"/>
      <c r="O862" s="109"/>
      <c r="P862" s="109"/>
      <c r="Q862" s="109"/>
      <c r="R862" s="109"/>
      <c r="S862" s="109"/>
      <c r="T862" s="109"/>
      <c r="U862" s="109"/>
      <c r="V862" s="109"/>
      <c r="W862" s="109"/>
      <c r="X862" s="109"/>
      <c r="Y862" s="109"/>
      <c r="Z862" s="109"/>
      <c r="AA862" s="109"/>
      <c r="AB862" s="109"/>
    </row>
    <row r="863" spans="1:28" ht="12" customHeight="1">
      <c r="A863" s="109"/>
      <c r="B863" s="109"/>
      <c r="C863" s="109"/>
      <c r="D863" s="109"/>
      <c r="E863" s="109"/>
      <c r="F863" s="109"/>
      <c r="G863" s="109"/>
      <c r="H863" s="109"/>
      <c r="I863" s="109"/>
      <c r="J863" s="109"/>
      <c r="K863" s="109"/>
      <c r="L863" s="109"/>
      <c r="M863" s="109"/>
      <c r="N863" s="109"/>
      <c r="O863" s="109"/>
      <c r="P863" s="109"/>
      <c r="Q863" s="109"/>
      <c r="R863" s="109"/>
      <c r="S863" s="109"/>
      <c r="T863" s="109"/>
      <c r="U863" s="109"/>
      <c r="V863" s="109"/>
      <c r="W863" s="109"/>
      <c r="X863" s="109"/>
      <c r="Y863" s="109"/>
      <c r="Z863" s="109"/>
      <c r="AA863" s="109"/>
      <c r="AB863" s="109"/>
    </row>
    <row r="864" spans="1:28" ht="12" customHeight="1">
      <c r="A864" s="109"/>
      <c r="B864" s="109"/>
      <c r="C864" s="109"/>
      <c r="D864" s="109"/>
      <c r="E864" s="109"/>
      <c r="F864" s="109"/>
      <c r="G864" s="109"/>
      <c r="H864" s="109"/>
      <c r="I864" s="109"/>
      <c r="J864" s="109"/>
      <c r="K864" s="109"/>
      <c r="L864" s="109"/>
      <c r="M864" s="109"/>
      <c r="N864" s="109"/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09"/>
      <c r="Z864" s="109"/>
      <c r="AA864" s="109"/>
      <c r="AB864" s="109"/>
    </row>
    <row r="865" spans="1:28" ht="12" customHeight="1">
      <c r="A865" s="109"/>
      <c r="B865" s="109"/>
      <c r="C865" s="109"/>
      <c r="D865" s="109"/>
      <c r="E865" s="109"/>
      <c r="F865" s="109"/>
      <c r="G865" s="109"/>
      <c r="H865" s="109"/>
      <c r="I865" s="109"/>
      <c r="J865" s="109"/>
      <c r="K865" s="109"/>
      <c r="L865" s="109"/>
      <c r="M865" s="109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  <c r="Z865" s="109"/>
      <c r="AA865" s="109"/>
      <c r="AB865" s="109"/>
    </row>
    <row r="866" spans="1:28" ht="12" customHeight="1">
      <c r="A866" s="109"/>
      <c r="B866" s="109"/>
      <c r="C866" s="109"/>
      <c r="D866" s="109"/>
      <c r="E866" s="109"/>
      <c r="F866" s="109"/>
      <c r="G866" s="109"/>
      <c r="H866" s="109"/>
      <c r="I866" s="109"/>
      <c r="J866" s="109"/>
      <c r="K866" s="109"/>
      <c r="L866" s="109"/>
      <c r="M866" s="109"/>
      <c r="N866" s="109"/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09"/>
      <c r="Z866" s="109"/>
      <c r="AA866" s="109"/>
      <c r="AB866" s="109"/>
    </row>
    <row r="867" spans="1:28" ht="12" customHeight="1">
      <c r="A867" s="109"/>
      <c r="B867" s="109"/>
      <c r="C867" s="109"/>
      <c r="D867" s="109"/>
      <c r="E867" s="109"/>
      <c r="F867" s="109"/>
      <c r="G867" s="109"/>
      <c r="H867" s="109"/>
      <c r="I867" s="109"/>
      <c r="J867" s="109"/>
      <c r="K867" s="109"/>
      <c r="L867" s="109"/>
      <c r="M867" s="109"/>
      <c r="N867" s="109"/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09"/>
      <c r="Z867" s="109"/>
      <c r="AA867" s="109"/>
      <c r="AB867" s="109"/>
    </row>
    <row r="868" spans="1:28" ht="12" customHeight="1">
      <c r="A868" s="109"/>
      <c r="B868" s="109"/>
      <c r="C868" s="109"/>
      <c r="D868" s="109"/>
      <c r="E868" s="109"/>
      <c r="F868" s="109"/>
      <c r="G868" s="109"/>
      <c r="H868" s="109"/>
      <c r="I868" s="109"/>
      <c r="J868" s="109"/>
      <c r="K868" s="109"/>
      <c r="L868" s="109"/>
      <c r="M868" s="109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  <c r="Z868" s="109"/>
      <c r="AA868" s="109"/>
      <c r="AB868" s="109"/>
    </row>
    <row r="869" spans="1:28" ht="12" customHeight="1">
      <c r="A869" s="109"/>
      <c r="B869" s="109"/>
      <c r="C869" s="109"/>
      <c r="D869" s="109"/>
      <c r="E869" s="109"/>
      <c r="F869" s="109"/>
      <c r="G869" s="109"/>
      <c r="H869" s="109"/>
      <c r="I869" s="109"/>
      <c r="J869" s="109"/>
      <c r="K869" s="109"/>
      <c r="L869" s="109"/>
      <c r="M869" s="109"/>
      <c r="N869" s="109"/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09"/>
      <c r="Z869" s="109"/>
      <c r="AA869" s="109"/>
      <c r="AB869" s="109"/>
    </row>
    <row r="870" spans="1:28" ht="12" customHeight="1">
      <c r="A870" s="109"/>
      <c r="B870" s="109"/>
      <c r="C870" s="109"/>
      <c r="D870" s="109"/>
      <c r="E870" s="109"/>
      <c r="F870" s="109"/>
      <c r="G870" s="109"/>
      <c r="H870" s="109"/>
      <c r="I870" s="109"/>
      <c r="J870" s="109"/>
      <c r="K870" s="109"/>
      <c r="L870" s="109"/>
      <c r="M870" s="109"/>
      <c r="N870" s="109"/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09"/>
      <c r="Z870" s="109"/>
      <c r="AA870" s="109"/>
      <c r="AB870" s="109"/>
    </row>
    <row r="871" spans="1:28" ht="12" customHeight="1">
      <c r="A871" s="109"/>
      <c r="B871" s="109"/>
      <c r="C871" s="109"/>
      <c r="D871" s="109"/>
      <c r="E871" s="109"/>
      <c r="F871" s="109"/>
      <c r="G871" s="109"/>
      <c r="H871" s="109"/>
      <c r="I871" s="109"/>
      <c r="J871" s="109"/>
      <c r="K871" s="109"/>
      <c r="L871" s="109"/>
      <c r="M871" s="109"/>
      <c r="N871" s="109"/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09"/>
      <c r="Z871" s="109"/>
      <c r="AA871" s="109"/>
      <c r="AB871" s="109"/>
    </row>
    <row r="872" spans="1:28" ht="12" customHeight="1">
      <c r="A872" s="109"/>
      <c r="B872" s="109"/>
      <c r="C872" s="109"/>
      <c r="D872" s="109"/>
      <c r="E872" s="109"/>
      <c r="F872" s="109"/>
      <c r="G872" s="109"/>
      <c r="H872" s="109"/>
      <c r="I872" s="109"/>
      <c r="J872" s="109"/>
      <c r="K872" s="109"/>
      <c r="L872" s="109"/>
      <c r="M872" s="109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  <c r="Z872" s="109"/>
      <c r="AA872" s="109"/>
      <c r="AB872" s="109"/>
    </row>
    <row r="873" spans="1:28" ht="12" customHeight="1">
      <c r="A873" s="109"/>
      <c r="B873" s="109"/>
      <c r="C873" s="109"/>
      <c r="D873" s="109"/>
      <c r="E873" s="109"/>
      <c r="F873" s="109"/>
      <c r="G873" s="109"/>
      <c r="H873" s="109"/>
      <c r="I873" s="109"/>
      <c r="J873" s="109"/>
      <c r="K873" s="109"/>
      <c r="L873" s="109"/>
      <c r="M873" s="109"/>
      <c r="N873" s="109"/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09"/>
      <c r="Z873" s="109"/>
      <c r="AA873" s="109"/>
      <c r="AB873" s="109"/>
    </row>
    <row r="874" spans="1:28" ht="12" customHeight="1">
      <c r="A874" s="109"/>
      <c r="B874" s="109"/>
      <c r="C874" s="109"/>
      <c r="D874" s="109"/>
      <c r="E874" s="109"/>
      <c r="F874" s="109"/>
      <c r="G874" s="109"/>
      <c r="H874" s="109"/>
      <c r="I874" s="109"/>
      <c r="J874" s="109"/>
      <c r="K874" s="109"/>
      <c r="L874" s="109"/>
      <c r="M874" s="109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09"/>
      <c r="Z874" s="109"/>
      <c r="AA874" s="109"/>
      <c r="AB874" s="109"/>
    </row>
    <row r="875" spans="1:28" ht="12" customHeight="1">
      <c r="A875" s="109"/>
      <c r="B875" s="109"/>
      <c r="C875" s="109"/>
      <c r="D875" s="109"/>
      <c r="E875" s="109"/>
      <c r="F875" s="109"/>
      <c r="G875" s="109"/>
      <c r="H875" s="109"/>
      <c r="I875" s="109"/>
      <c r="J875" s="109"/>
      <c r="K875" s="109"/>
      <c r="L875" s="109"/>
      <c r="M875" s="109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09"/>
      <c r="Z875" s="109"/>
      <c r="AA875" s="109"/>
      <c r="AB875" s="109"/>
    </row>
    <row r="876" spans="1:28" ht="12" customHeight="1">
      <c r="A876" s="109"/>
      <c r="B876" s="109"/>
      <c r="C876" s="109"/>
      <c r="D876" s="109"/>
      <c r="E876" s="109"/>
      <c r="F876" s="109"/>
      <c r="G876" s="109"/>
      <c r="H876" s="109"/>
      <c r="I876" s="109"/>
      <c r="J876" s="109"/>
      <c r="K876" s="109"/>
      <c r="L876" s="109"/>
      <c r="M876" s="109"/>
      <c r="N876" s="109"/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09"/>
      <c r="Z876" s="109"/>
      <c r="AA876" s="109"/>
      <c r="AB876" s="109"/>
    </row>
    <row r="877" spans="1:28" ht="12" customHeight="1">
      <c r="A877" s="109"/>
      <c r="B877" s="109"/>
      <c r="C877" s="109"/>
      <c r="D877" s="109"/>
      <c r="E877" s="109"/>
      <c r="F877" s="109"/>
      <c r="G877" s="109"/>
      <c r="H877" s="109"/>
      <c r="I877" s="109"/>
      <c r="J877" s="109"/>
      <c r="K877" s="109"/>
      <c r="L877" s="109"/>
      <c r="M877" s="109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  <c r="Z877" s="109"/>
      <c r="AA877" s="109"/>
      <c r="AB877" s="109"/>
    </row>
    <row r="878" spans="1:28" ht="12" customHeight="1">
      <c r="A878" s="109"/>
      <c r="B878" s="109"/>
      <c r="C878" s="109"/>
      <c r="D878" s="109"/>
      <c r="E878" s="109"/>
      <c r="F878" s="109"/>
      <c r="G878" s="109"/>
      <c r="H878" s="109"/>
      <c r="I878" s="109"/>
      <c r="J878" s="109"/>
      <c r="K878" s="109"/>
      <c r="L878" s="109"/>
      <c r="M878" s="109"/>
      <c r="N878" s="109"/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09"/>
      <c r="Z878" s="109"/>
      <c r="AA878" s="109"/>
      <c r="AB878" s="109"/>
    </row>
    <row r="879" spans="1:28" ht="12" customHeight="1">
      <c r="A879" s="109"/>
      <c r="B879" s="109"/>
      <c r="C879" s="109"/>
      <c r="D879" s="109"/>
      <c r="E879" s="109"/>
      <c r="F879" s="109"/>
      <c r="G879" s="109"/>
      <c r="H879" s="109"/>
      <c r="I879" s="109"/>
      <c r="J879" s="109"/>
      <c r="K879" s="109"/>
      <c r="L879" s="109"/>
      <c r="M879" s="109"/>
      <c r="N879" s="109"/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09"/>
      <c r="Z879" s="109"/>
      <c r="AA879" s="109"/>
      <c r="AB879" s="109"/>
    </row>
    <row r="880" spans="1:28" ht="12" customHeight="1">
      <c r="A880" s="109"/>
      <c r="B880" s="109"/>
      <c r="C880" s="109"/>
      <c r="D880" s="109"/>
      <c r="E880" s="109"/>
      <c r="F880" s="109"/>
      <c r="G880" s="109"/>
      <c r="H880" s="109"/>
      <c r="I880" s="109"/>
      <c r="J880" s="109"/>
      <c r="K880" s="109"/>
      <c r="L880" s="109"/>
      <c r="M880" s="109"/>
      <c r="N880" s="109"/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09"/>
      <c r="Z880" s="109"/>
      <c r="AA880" s="109"/>
      <c r="AB880" s="109"/>
    </row>
    <row r="881" spans="1:28" ht="12" customHeight="1">
      <c r="A881" s="109"/>
      <c r="B881" s="109"/>
      <c r="C881" s="109"/>
      <c r="D881" s="109"/>
      <c r="E881" s="109"/>
      <c r="F881" s="109"/>
      <c r="G881" s="109"/>
      <c r="H881" s="109"/>
      <c r="I881" s="109"/>
      <c r="J881" s="109"/>
      <c r="K881" s="109"/>
      <c r="L881" s="109"/>
      <c r="M881" s="109"/>
      <c r="N881" s="109"/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09"/>
      <c r="Z881" s="109"/>
      <c r="AA881" s="109"/>
      <c r="AB881" s="109"/>
    </row>
    <row r="882" spans="1:28" ht="12" customHeight="1">
      <c r="A882" s="109"/>
      <c r="B882" s="109"/>
      <c r="C882" s="109"/>
      <c r="D882" s="109"/>
      <c r="E882" s="109"/>
      <c r="F882" s="109"/>
      <c r="G882" s="109"/>
      <c r="H882" s="109"/>
      <c r="I882" s="109"/>
      <c r="J882" s="109"/>
      <c r="K882" s="109"/>
      <c r="L882" s="109"/>
      <c r="M882" s="109"/>
      <c r="N882" s="109"/>
      <c r="O882" s="109"/>
      <c r="P882" s="109"/>
      <c r="Q882" s="109"/>
      <c r="R882" s="109"/>
      <c r="S882" s="109"/>
      <c r="T882" s="109"/>
      <c r="U882" s="109"/>
      <c r="V882" s="109"/>
      <c r="W882" s="109"/>
      <c r="X882" s="109"/>
      <c r="Y882" s="109"/>
      <c r="Z882" s="109"/>
      <c r="AA882" s="109"/>
      <c r="AB882" s="109"/>
    </row>
    <row r="883" spans="1:28" ht="12" customHeight="1">
      <c r="A883" s="109"/>
      <c r="B883" s="109"/>
      <c r="C883" s="109"/>
      <c r="D883" s="109"/>
      <c r="E883" s="109"/>
      <c r="F883" s="109"/>
      <c r="G883" s="109"/>
      <c r="H883" s="109"/>
      <c r="I883" s="109"/>
      <c r="J883" s="109"/>
      <c r="K883" s="109"/>
      <c r="L883" s="109"/>
      <c r="M883" s="109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  <c r="Z883" s="109"/>
      <c r="AA883" s="109"/>
      <c r="AB883" s="109"/>
    </row>
    <row r="884" spans="1:28" ht="12" customHeight="1">
      <c r="A884" s="109"/>
      <c r="B884" s="109"/>
      <c r="C884" s="109"/>
      <c r="D884" s="109"/>
      <c r="E884" s="109"/>
      <c r="F884" s="109"/>
      <c r="G884" s="109"/>
      <c r="H884" s="109"/>
      <c r="I884" s="109"/>
      <c r="J884" s="109"/>
      <c r="K884" s="109"/>
      <c r="L884" s="109"/>
      <c r="M884" s="109"/>
      <c r="N884" s="109"/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09"/>
      <c r="Z884" s="109"/>
      <c r="AA884" s="109"/>
      <c r="AB884" s="109"/>
    </row>
    <row r="885" spans="1:28" ht="12" customHeight="1">
      <c r="A885" s="109"/>
      <c r="B885" s="109"/>
      <c r="C885" s="109"/>
      <c r="D885" s="109"/>
      <c r="E885" s="109"/>
      <c r="F885" s="109"/>
      <c r="G885" s="109"/>
      <c r="H885" s="109"/>
      <c r="I885" s="109"/>
      <c r="J885" s="109"/>
      <c r="K885" s="109"/>
      <c r="L885" s="109"/>
      <c r="M885" s="109"/>
      <c r="N885" s="109"/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09"/>
      <c r="Z885" s="109"/>
      <c r="AA885" s="109"/>
      <c r="AB885" s="109"/>
    </row>
    <row r="886" spans="1:28" ht="12" customHeight="1">
      <c r="A886" s="109"/>
      <c r="B886" s="109"/>
      <c r="C886" s="109"/>
      <c r="D886" s="109"/>
      <c r="E886" s="109"/>
      <c r="F886" s="109"/>
      <c r="G886" s="109"/>
      <c r="H886" s="109"/>
      <c r="I886" s="109"/>
      <c r="J886" s="109"/>
      <c r="K886" s="109"/>
      <c r="L886" s="109"/>
      <c r="M886" s="109"/>
      <c r="N886" s="109"/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09"/>
      <c r="Z886" s="109"/>
      <c r="AA886" s="109"/>
      <c r="AB886" s="109"/>
    </row>
    <row r="887" spans="1:28" ht="12" customHeight="1">
      <c r="A887" s="109"/>
      <c r="B887" s="109"/>
      <c r="C887" s="109"/>
      <c r="D887" s="109"/>
      <c r="E887" s="109"/>
      <c r="F887" s="109"/>
      <c r="G887" s="109"/>
      <c r="H887" s="109"/>
      <c r="I887" s="109"/>
      <c r="J887" s="109"/>
      <c r="K887" s="109"/>
      <c r="L887" s="109"/>
      <c r="M887" s="109"/>
      <c r="N887" s="109"/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09"/>
      <c r="Z887" s="109"/>
      <c r="AA887" s="109"/>
      <c r="AB887" s="109"/>
    </row>
    <row r="888" spans="1:28" ht="12" customHeight="1">
      <c r="A888" s="109"/>
      <c r="B888" s="109"/>
      <c r="C888" s="109"/>
      <c r="D888" s="109"/>
      <c r="E888" s="109"/>
      <c r="F888" s="109"/>
      <c r="G888" s="109"/>
      <c r="H888" s="109"/>
      <c r="I888" s="109"/>
      <c r="J888" s="109"/>
      <c r="K888" s="109"/>
      <c r="L888" s="109"/>
      <c r="M888" s="109"/>
      <c r="N888" s="109"/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09"/>
      <c r="Z888" s="109"/>
      <c r="AA888" s="109"/>
      <c r="AB888" s="109"/>
    </row>
    <row r="889" spans="1:28" ht="12" customHeight="1">
      <c r="A889" s="109"/>
      <c r="B889" s="109"/>
      <c r="C889" s="109"/>
      <c r="D889" s="109"/>
      <c r="E889" s="109"/>
      <c r="F889" s="109"/>
      <c r="G889" s="109"/>
      <c r="H889" s="109"/>
      <c r="I889" s="109"/>
      <c r="J889" s="109"/>
      <c r="K889" s="109"/>
      <c r="L889" s="109"/>
      <c r="M889" s="109"/>
      <c r="N889" s="109"/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09"/>
      <c r="Z889" s="109"/>
      <c r="AA889" s="109"/>
      <c r="AB889" s="109"/>
    </row>
    <row r="890" spans="1:28" ht="12" customHeight="1">
      <c r="A890" s="109"/>
      <c r="B890" s="109"/>
      <c r="C890" s="109"/>
      <c r="D890" s="109"/>
      <c r="E890" s="109"/>
      <c r="F890" s="109"/>
      <c r="G890" s="109"/>
      <c r="H890" s="109"/>
      <c r="I890" s="109"/>
      <c r="J890" s="109"/>
      <c r="K890" s="109"/>
      <c r="L890" s="109"/>
      <c r="M890" s="109"/>
      <c r="N890" s="109"/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09"/>
      <c r="Z890" s="109"/>
      <c r="AA890" s="109"/>
      <c r="AB890" s="109"/>
    </row>
    <row r="891" spans="1:28" ht="12" customHeight="1">
      <c r="A891" s="109"/>
      <c r="B891" s="109"/>
      <c r="C891" s="109"/>
      <c r="D891" s="109"/>
      <c r="E891" s="109"/>
      <c r="F891" s="109"/>
      <c r="G891" s="109"/>
      <c r="H891" s="109"/>
      <c r="I891" s="109"/>
      <c r="J891" s="109"/>
      <c r="K891" s="109"/>
      <c r="L891" s="109"/>
      <c r="M891" s="109"/>
      <c r="N891" s="109"/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09"/>
      <c r="Z891" s="109"/>
      <c r="AA891" s="109"/>
      <c r="AB891" s="109"/>
    </row>
    <row r="892" spans="1:28" ht="12" customHeight="1">
      <c r="A892" s="109"/>
      <c r="B892" s="109"/>
      <c r="C892" s="109"/>
      <c r="D892" s="109"/>
      <c r="E892" s="109"/>
      <c r="F892" s="109"/>
      <c r="G892" s="109"/>
      <c r="H892" s="109"/>
      <c r="I892" s="109"/>
      <c r="J892" s="109"/>
      <c r="K892" s="109"/>
      <c r="L892" s="109"/>
      <c r="M892" s="109"/>
      <c r="N892" s="109"/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09"/>
      <c r="Z892" s="109"/>
      <c r="AA892" s="109"/>
      <c r="AB892" s="109"/>
    </row>
    <row r="893" spans="1:28" ht="12" customHeight="1">
      <c r="A893" s="109"/>
      <c r="B893" s="109"/>
      <c r="C893" s="109"/>
      <c r="D893" s="109"/>
      <c r="E893" s="109"/>
      <c r="F893" s="109"/>
      <c r="G893" s="109"/>
      <c r="H893" s="109"/>
      <c r="I893" s="109"/>
      <c r="J893" s="109"/>
      <c r="K893" s="109"/>
      <c r="L893" s="109"/>
      <c r="M893" s="109"/>
      <c r="N893" s="109"/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09"/>
      <c r="Z893" s="109"/>
      <c r="AA893" s="109"/>
      <c r="AB893" s="109"/>
    </row>
    <row r="894" spans="1:28" ht="12" customHeight="1">
      <c r="A894" s="109"/>
      <c r="B894" s="109"/>
      <c r="C894" s="109"/>
      <c r="D894" s="109"/>
      <c r="E894" s="109"/>
      <c r="F894" s="109"/>
      <c r="G894" s="109"/>
      <c r="H894" s="109"/>
      <c r="I894" s="109"/>
      <c r="J894" s="109"/>
      <c r="K894" s="109"/>
      <c r="L894" s="109"/>
      <c r="M894" s="109"/>
      <c r="N894" s="109"/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09"/>
      <c r="Z894" s="109"/>
      <c r="AA894" s="109"/>
      <c r="AB894" s="109"/>
    </row>
    <row r="895" spans="1:28" ht="12" customHeight="1">
      <c r="A895" s="109"/>
      <c r="B895" s="109"/>
      <c r="C895" s="109"/>
      <c r="D895" s="109"/>
      <c r="E895" s="109"/>
      <c r="F895" s="109"/>
      <c r="G895" s="109"/>
      <c r="H895" s="109"/>
      <c r="I895" s="109"/>
      <c r="J895" s="109"/>
      <c r="K895" s="109"/>
      <c r="L895" s="109"/>
      <c r="M895" s="109"/>
      <c r="N895" s="109"/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09"/>
      <c r="Z895" s="109"/>
      <c r="AA895" s="109"/>
      <c r="AB895" s="109"/>
    </row>
    <row r="896" spans="1:28" ht="12" customHeight="1">
      <c r="A896" s="109"/>
      <c r="B896" s="109"/>
      <c r="C896" s="109"/>
      <c r="D896" s="109"/>
      <c r="E896" s="109"/>
      <c r="F896" s="109"/>
      <c r="G896" s="109"/>
      <c r="H896" s="109"/>
      <c r="I896" s="109"/>
      <c r="J896" s="109"/>
      <c r="K896" s="109"/>
      <c r="L896" s="109"/>
      <c r="M896" s="109"/>
      <c r="N896" s="109"/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09"/>
      <c r="Z896" s="109"/>
      <c r="AA896" s="109"/>
      <c r="AB896" s="109"/>
    </row>
    <row r="897" spans="1:28" ht="12" customHeight="1">
      <c r="A897" s="109"/>
      <c r="B897" s="109"/>
      <c r="C897" s="109"/>
      <c r="D897" s="109"/>
      <c r="E897" s="109"/>
      <c r="F897" s="109"/>
      <c r="G897" s="109"/>
      <c r="H897" s="109"/>
      <c r="I897" s="109"/>
      <c r="J897" s="109"/>
      <c r="K897" s="109"/>
      <c r="L897" s="109"/>
      <c r="M897" s="109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  <c r="Z897" s="109"/>
      <c r="AA897" s="109"/>
      <c r="AB897" s="109"/>
    </row>
    <row r="898" spans="1:28" ht="12" customHeight="1">
      <c r="A898" s="109"/>
      <c r="B898" s="109"/>
      <c r="C898" s="109"/>
      <c r="D898" s="109"/>
      <c r="E898" s="109"/>
      <c r="F898" s="109"/>
      <c r="G898" s="109"/>
      <c r="H898" s="109"/>
      <c r="I898" s="109"/>
      <c r="J898" s="109"/>
      <c r="K898" s="109"/>
      <c r="L898" s="109"/>
      <c r="M898" s="109"/>
      <c r="N898" s="109"/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09"/>
      <c r="Z898" s="109"/>
      <c r="AA898" s="109"/>
      <c r="AB898" s="109"/>
    </row>
    <row r="899" spans="1:28" ht="12" customHeight="1">
      <c r="A899" s="109"/>
      <c r="B899" s="109"/>
      <c r="C899" s="109"/>
      <c r="D899" s="109"/>
      <c r="E899" s="109"/>
      <c r="F899" s="109"/>
      <c r="G899" s="109"/>
      <c r="H899" s="109"/>
      <c r="I899" s="109"/>
      <c r="J899" s="109"/>
      <c r="K899" s="109"/>
      <c r="L899" s="109"/>
      <c r="M899" s="109"/>
      <c r="N899" s="109"/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09"/>
      <c r="Z899" s="109"/>
      <c r="AA899" s="109"/>
      <c r="AB899" s="109"/>
    </row>
    <row r="900" spans="1:28" ht="12" customHeight="1">
      <c r="A900" s="109"/>
      <c r="B900" s="109"/>
      <c r="C900" s="109"/>
      <c r="D900" s="109"/>
      <c r="E900" s="109"/>
      <c r="F900" s="109"/>
      <c r="G900" s="109"/>
      <c r="H900" s="109"/>
      <c r="I900" s="109"/>
      <c r="J900" s="109"/>
      <c r="K900" s="109"/>
      <c r="L900" s="109"/>
      <c r="M900" s="109"/>
      <c r="N900" s="109"/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09"/>
      <c r="Z900" s="109"/>
      <c r="AA900" s="109"/>
      <c r="AB900" s="109"/>
    </row>
    <row r="901" spans="1:28" ht="12" customHeight="1">
      <c r="A901" s="109"/>
      <c r="B901" s="109"/>
      <c r="C901" s="109"/>
      <c r="D901" s="109"/>
      <c r="E901" s="109"/>
      <c r="F901" s="109"/>
      <c r="G901" s="109"/>
      <c r="H901" s="109"/>
      <c r="I901" s="109"/>
      <c r="J901" s="109"/>
      <c r="K901" s="109"/>
      <c r="L901" s="109"/>
      <c r="M901" s="109"/>
      <c r="N901" s="109"/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09"/>
      <c r="Z901" s="109"/>
      <c r="AA901" s="109"/>
      <c r="AB901" s="109"/>
    </row>
    <row r="902" spans="1:28" ht="12" customHeight="1">
      <c r="A902" s="109"/>
      <c r="B902" s="109"/>
      <c r="C902" s="109"/>
      <c r="D902" s="109"/>
      <c r="E902" s="109"/>
      <c r="F902" s="109"/>
      <c r="G902" s="109"/>
      <c r="H902" s="109"/>
      <c r="I902" s="109"/>
      <c r="J902" s="109"/>
      <c r="K902" s="109"/>
      <c r="L902" s="109"/>
      <c r="M902" s="109"/>
      <c r="N902" s="109"/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09"/>
      <c r="Z902" s="109"/>
      <c r="AA902" s="109"/>
      <c r="AB902" s="109"/>
    </row>
    <row r="903" spans="1:28" ht="12" customHeight="1">
      <c r="A903" s="109"/>
      <c r="B903" s="109"/>
      <c r="C903" s="109"/>
      <c r="D903" s="109"/>
      <c r="E903" s="109"/>
      <c r="F903" s="109"/>
      <c r="G903" s="109"/>
      <c r="H903" s="109"/>
      <c r="I903" s="109"/>
      <c r="J903" s="109"/>
      <c r="K903" s="109"/>
      <c r="L903" s="109"/>
      <c r="M903" s="109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  <c r="Z903" s="109"/>
      <c r="AA903" s="109"/>
      <c r="AB903" s="109"/>
    </row>
    <row r="904" spans="1:28" ht="12" customHeight="1">
      <c r="A904" s="109"/>
      <c r="B904" s="109"/>
      <c r="C904" s="109"/>
      <c r="D904" s="109"/>
      <c r="E904" s="109"/>
      <c r="F904" s="109"/>
      <c r="G904" s="109"/>
      <c r="H904" s="109"/>
      <c r="I904" s="109"/>
      <c r="J904" s="109"/>
      <c r="K904" s="109"/>
      <c r="L904" s="109"/>
      <c r="M904" s="109"/>
      <c r="N904" s="109"/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09"/>
      <c r="Z904" s="109"/>
      <c r="AA904" s="109"/>
      <c r="AB904" s="109"/>
    </row>
    <row r="905" spans="1:28" ht="12" customHeight="1">
      <c r="A905" s="109"/>
      <c r="B905" s="109"/>
      <c r="C905" s="109"/>
      <c r="D905" s="109"/>
      <c r="E905" s="109"/>
      <c r="F905" s="109"/>
      <c r="G905" s="109"/>
      <c r="H905" s="109"/>
      <c r="I905" s="109"/>
      <c r="J905" s="109"/>
      <c r="K905" s="109"/>
      <c r="L905" s="109"/>
      <c r="M905" s="109"/>
      <c r="N905" s="109"/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09"/>
      <c r="Z905" s="109"/>
      <c r="AA905" s="109"/>
      <c r="AB905" s="109"/>
    </row>
    <row r="906" spans="1:28" ht="12" customHeight="1">
      <c r="A906" s="109"/>
      <c r="B906" s="109"/>
      <c r="C906" s="109"/>
      <c r="D906" s="109"/>
      <c r="E906" s="109"/>
      <c r="F906" s="109"/>
      <c r="G906" s="109"/>
      <c r="H906" s="109"/>
      <c r="I906" s="109"/>
      <c r="J906" s="109"/>
      <c r="K906" s="109"/>
      <c r="L906" s="109"/>
      <c r="M906" s="109"/>
      <c r="N906" s="109"/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09"/>
      <c r="Z906" s="109"/>
      <c r="AA906" s="109"/>
      <c r="AB906" s="109"/>
    </row>
    <row r="907" spans="1:28" ht="12" customHeight="1">
      <c r="A907" s="109"/>
      <c r="B907" s="109"/>
      <c r="C907" s="109"/>
      <c r="D907" s="109"/>
      <c r="E907" s="109"/>
      <c r="F907" s="109"/>
      <c r="G907" s="109"/>
      <c r="H907" s="109"/>
      <c r="I907" s="109"/>
      <c r="J907" s="109"/>
      <c r="K907" s="109"/>
      <c r="L907" s="109"/>
      <c r="M907" s="109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  <c r="Z907" s="109"/>
      <c r="AA907" s="109"/>
      <c r="AB907" s="109"/>
    </row>
    <row r="908" spans="1:28" ht="12" customHeight="1">
      <c r="A908" s="109"/>
      <c r="B908" s="109"/>
      <c r="C908" s="109"/>
      <c r="D908" s="109"/>
      <c r="E908" s="109"/>
      <c r="F908" s="109"/>
      <c r="G908" s="109"/>
      <c r="H908" s="109"/>
      <c r="I908" s="109"/>
      <c r="J908" s="109"/>
      <c r="K908" s="109"/>
      <c r="L908" s="109"/>
      <c r="M908" s="109"/>
      <c r="N908" s="109"/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09"/>
      <c r="Z908" s="109"/>
      <c r="AA908" s="109"/>
      <c r="AB908" s="109"/>
    </row>
    <row r="909" spans="1:28" ht="12" customHeight="1">
      <c r="A909" s="109"/>
      <c r="B909" s="109"/>
      <c r="C909" s="109"/>
      <c r="D909" s="109"/>
      <c r="E909" s="109"/>
      <c r="F909" s="109"/>
      <c r="G909" s="109"/>
      <c r="H909" s="109"/>
      <c r="I909" s="109"/>
      <c r="J909" s="109"/>
      <c r="K909" s="109"/>
      <c r="L909" s="109"/>
      <c r="M909" s="109"/>
      <c r="N909" s="109"/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09"/>
      <c r="Z909" s="109"/>
      <c r="AA909" s="109"/>
      <c r="AB909" s="109"/>
    </row>
    <row r="910" spans="1:28" ht="12" customHeight="1">
      <c r="A910" s="109"/>
      <c r="B910" s="109"/>
      <c r="C910" s="109"/>
      <c r="D910" s="109"/>
      <c r="E910" s="109"/>
      <c r="F910" s="109"/>
      <c r="G910" s="109"/>
      <c r="H910" s="109"/>
      <c r="I910" s="109"/>
      <c r="J910" s="109"/>
      <c r="K910" s="109"/>
      <c r="L910" s="109"/>
      <c r="M910" s="109"/>
      <c r="N910" s="109"/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09"/>
      <c r="Z910" s="109"/>
      <c r="AA910" s="109"/>
      <c r="AB910" s="109"/>
    </row>
    <row r="911" spans="1:28" ht="12" customHeight="1">
      <c r="A911" s="109"/>
      <c r="B911" s="109"/>
      <c r="C911" s="109"/>
      <c r="D911" s="109"/>
      <c r="E911" s="109"/>
      <c r="F911" s="109"/>
      <c r="G911" s="109"/>
      <c r="H911" s="109"/>
      <c r="I911" s="109"/>
      <c r="J911" s="109"/>
      <c r="K911" s="109"/>
      <c r="L911" s="109"/>
      <c r="M911" s="109"/>
      <c r="N911" s="109"/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09"/>
      <c r="Z911" s="109"/>
      <c r="AA911" s="109"/>
      <c r="AB911" s="109"/>
    </row>
    <row r="912" spans="1:28" ht="12" customHeight="1">
      <c r="A912" s="109"/>
      <c r="B912" s="109"/>
      <c r="C912" s="109"/>
      <c r="D912" s="109"/>
      <c r="E912" s="109"/>
      <c r="F912" s="109"/>
      <c r="G912" s="109"/>
      <c r="H912" s="109"/>
      <c r="I912" s="109"/>
      <c r="J912" s="109"/>
      <c r="K912" s="109"/>
      <c r="L912" s="109"/>
      <c r="M912" s="109"/>
      <c r="N912" s="109"/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09"/>
      <c r="Z912" s="109"/>
      <c r="AA912" s="109"/>
      <c r="AB912" s="109"/>
    </row>
    <row r="913" spans="1:28" ht="12" customHeight="1">
      <c r="A913" s="109"/>
      <c r="B913" s="109"/>
      <c r="C913" s="109"/>
      <c r="D913" s="109"/>
      <c r="E913" s="109"/>
      <c r="F913" s="109"/>
      <c r="G913" s="109"/>
      <c r="H913" s="109"/>
      <c r="I913" s="109"/>
      <c r="J913" s="109"/>
      <c r="K913" s="109"/>
      <c r="L913" s="109"/>
      <c r="M913" s="109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  <c r="Z913" s="109"/>
      <c r="AA913" s="109"/>
      <c r="AB913" s="109"/>
    </row>
    <row r="914" spans="1:28" ht="12" customHeight="1">
      <c r="A914" s="109"/>
      <c r="B914" s="109"/>
      <c r="C914" s="109"/>
      <c r="D914" s="109"/>
      <c r="E914" s="109"/>
      <c r="F914" s="109"/>
      <c r="G914" s="109"/>
      <c r="H914" s="109"/>
      <c r="I914" s="109"/>
      <c r="J914" s="109"/>
      <c r="K914" s="109"/>
      <c r="L914" s="109"/>
      <c r="M914" s="109"/>
      <c r="N914" s="109"/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09"/>
      <c r="Z914" s="109"/>
      <c r="AA914" s="109"/>
      <c r="AB914" s="109"/>
    </row>
    <row r="915" spans="1:28" ht="12" customHeight="1">
      <c r="A915" s="109"/>
      <c r="B915" s="109"/>
      <c r="C915" s="109"/>
      <c r="D915" s="109"/>
      <c r="E915" s="109"/>
      <c r="F915" s="109"/>
      <c r="G915" s="109"/>
      <c r="H915" s="109"/>
      <c r="I915" s="109"/>
      <c r="J915" s="109"/>
      <c r="K915" s="109"/>
      <c r="L915" s="109"/>
      <c r="M915" s="109"/>
      <c r="N915" s="109"/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09"/>
      <c r="Z915" s="109"/>
      <c r="AA915" s="109"/>
      <c r="AB915" s="109"/>
    </row>
    <row r="916" spans="1:28" ht="12" customHeight="1">
      <c r="A916" s="109"/>
      <c r="B916" s="109"/>
      <c r="C916" s="109"/>
      <c r="D916" s="109"/>
      <c r="E916" s="109"/>
      <c r="F916" s="109"/>
      <c r="G916" s="109"/>
      <c r="H916" s="109"/>
      <c r="I916" s="109"/>
      <c r="J916" s="109"/>
      <c r="K916" s="109"/>
      <c r="L916" s="109"/>
      <c r="M916" s="109"/>
      <c r="N916" s="109"/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  <c r="Y916" s="109"/>
      <c r="Z916" s="109"/>
      <c r="AA916" s="109"/>
      <c r="AB916" s="109"/>
    </row>
    <row r="917" spans="1:28" ht="12" customHeight="1">
      <c r="A917" s="109"/>
      <c r="B917" s="109"/>
      <c r="C917" s="109"/>
      <c r="D917" s="109"/>
      <c r="E917" s="109"/>
      <c r="F917" s="109"/>
      <c r="G917" s="109"/>
      <c r="H917" s="109"/>
      <c r="I917" s="109"/>
      <c r="J917" s="109"/>
      <c r="K917" s="109"/>
      <c r="L917" s="109"/>
      <c r="M917" s="109"/>
      <c r="N917" s="109"/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  <c r="Y917" s="109"/>
      <c r="Z917" s="109"/>
      <c r="AA917" s="109"/>
      <c r="AB917" s="109"/>
    </row>
    <row r="918" spans="1:28" ht="12" customHeight="1">
      <c r="A918" s="109"/>
      <c r="B918" s="109"/>
      <c r="C918" s="109"/>
      <c r="D918" s="109"/>
      <c r="E918" s="109"/>
      <c r="F918" s="109"/>
      <c r="G918" s="109"/>
      <c r="H918" s="109"/>
      <c r="I918" s="109"/>
      <c r="J918" s="109"/>
      <c r="K918" s="109"/>
      <c r="L918" s="109"/>
      <c r="M918" s="109"/>
      <c r="N918" s="109"/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09"/>
      <c r="Z918" s="109"/>
      <c r="AA918" s="109"/>
      <c r="AB918" s="109"/>
    </row>
    <row r="919" spans="1:28" ht="12" customHeight="1">
      <c r="A919" s="109"/>
      <c r="B919" s="109"/>
      <c r="C919" s="109"/>
      <c r="D919" s="109"/>
      <c r="E919" s="109"/>
      <c r="F919" s="109"/>
      <c r="G919" s="109"/>
      <c r="H919" s="109"/>
      <c r="I919" s="109"/>
      <c r="J919" s="109"/>
      <c r="K919" s="109"/>
      <c r="L919" s="109"/>
      <c r="M919" s="109"/>
      <c r="N919" s="109"/>
      <c r="O919" s="109"/>
      <c r="P919" s="109"/>
      <c r="Q919" s="109"/>
      <c r="R919" s="109"/>
      <c r="S919" s="109"/>
      <c r="T919" s="109"/>
      <c r="U919" s="109"/>
      <c r="V919" s="109"/>
      <c r="W919" s="109"/>
      <c r="X919" s="109"/>
      <c r="Y919" s="109"/>
      <c r="Z919" s="109"/>
      <c r="AA919" s="109"/>
      <c r="AB919" s="109"/>
    </row>
    <row r="920" spans="1:28" ht="12" customHeight="1">
      <c r="A920" s="109"/>
      <c r="B920" s="109"/>
      <c r="C920" s="109"/>
      <c r="D920" s="109"/>
      <c r="E920" s="109"/>
      <c r="F920" s="109"/>
      <c r="G920" s="109"/>
      <c r="H920" s="109"/>
      <c r="I920" s="109"/>
      <c r="J920" s="109"/>
      <c r="K920" s="109"/>
      <c r="L920" s="109"/>
      <c r="M920" s="109"/>
      <c r="N920" s="109"/>
      <c r="O920" s="109"/>
      <c r="P920" s="109"/>
      <c r="Q920" s="109"/>
      <c r="R920" s="109"/>
      <c r="S920" s="109"/>
      <c r="T920" s="109"/>
      <c r="U920" s="109"/>
      <c r="V920" s="109"/>
      <c r="W920" s="109"/>
      <c r="X920" s="109"/>
      <c r="Y920" s="109"/>
      <c r="Z920" s="109"/>
      <c r="AA920" s="109"/>
      <c r="AB920" s="109"/>
    </row>
    <row r="921" spans="1:28" ht="12" customHeight="1">
      <c r="A921" s="109"/>
      <c r="B921" s="109"/>
      <c r="C921" s="109"/>
      <c r="D921" s="109"/>
      <c r="E921" s="109"/>
      <c r="F921" s="109"/>
      <c r="G921" s="109"/>
      <c r="H921" s="109"/>
      <c r="I921" s="109"/>
      <c r="J921" s="109"/>
      <c r="K921" s="109"/>
      <c r="L921" s="109"/>
      <c r="M921" s="109"/>
      <c r="N921" s="109"/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09"/>
      <c r="Z921" s="109"/>
      <c r="AA921" s="109"/>
      <c r="AB921" s="109"/>
    </row>
    <row r="922" spans="1:28" ht="12" customHeight="1">
      <c r="A922" s="109"/>
      <c r="B922" s="109"/>
      <c r="C922" s="109"/>
      <c r="D922" s="109"/>
      <c r="E922" s="109"/>
      <c r="F922" s="109"/>
      <c r="G922" s="109"/>
      <c r="H922" s="109"/>
      <c r="I922" s="109"/>
      <c r="J922" s="109"/>
      <c r="K922" s="109"/>
      <c r="L922" s="109"/>
      <c r="M922" s="109"/>
      <c r="N922" s="109"/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09"/>
      <c r="Z922" s="109"/>
      <c r="AA922" s="109"/>
      <c r="AB922" s="109"/>
    </row>
    <row r="923" spans="1:28" ht="12" customHeight="1">
      <c r="A923" s="109"/>
      <c r="B923" s="109"/>
      <c r="C923" s="109"/>
      <c r="D923" s="109"/>
      <c r="E923" s="109"/>
      <c r="F923" s="109"/>
      <c r="G923" s="109"/>
      <c r="H923" s="109"/>
      <c r="I923" s="109"/>
      <c r="J923" s="109"/>
      <c r="K923" s="109"/>
      <c r="L923" s="109"/>
      <c r="M923" s="109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  <c r="Z923" s="109"/>
      <c r="AA923" s="109"/>
      <c r="AB923" s="109"/>
    </row>
    <row r="924" spans="1:28" ht="12" customHeight="1">
      <c r="A924" s="109"/>
      <c r="B924" s="109"/>
      <c r="C924" s="109"/>
      <c r="D924" s="109"/>
      <c r="E924" s="109"/>
      <c r="F924" s="109"/>
      <c r="G924" s="109"/>
      <c r="H924" s="109"/>
      <c r="I924" s="109"/>
      <c r="J924" s="109"/>
      <c r="K924" s="109"/>
      <c r="L924" s="109"/>
      <c r="M924" s="109"/>
      <c r="N924" s="109"/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09"/>
      <c r="Z924" s="109"/>
      <c r="AA924" s="109"/>
      <c r="AB924" s="109"/>
    </row>
    <row r="925" spans="1:28" ht="12" customHeight="1">
      <c r="A925" s="109"/>
      <c r="B925" s="109"/>
      <c r="C925" s="109"/>
      <c r="D925" s="109"/>
      <c r="E925" s="109"/>
      <c r="F925" s="109"/>
      <c r="G925" s="109"/>
      <c r="H925" s="109"/>
      <c r="I925" s="109"/>
      <c r="J925" s="109"/>
      <c r="K925" s="109"/>
      <c r="L925" s="109"/>
      <c r="M925" s="109"/>
      <c r="N925" s="109"/>
      <c r="O925" s="109"/>
      <c r="P925" s="109"/>
      <c r="Q925" s="109"/>
      <c r="R925" s="109"/>
      <c r="S925" s="109"/>
      <c r="T925" s="109"/>
      <c r="U925" s="109"/>
      <c r="V925" s="109"/>
      <c r="W925" s="109"/>
      <c r="X925" s="109"/>
      <c r="Y925" s="109"/>
      <c r="Z925" s="109"/>
      <c r="AA925" s="109"/>
      <c r="AB925" s="109"/>
    </row>
    <row r="926" spans="1:28" ht="12" customHeight="1">
      <c r="A926" s="109"/>
      <c r="B926" s="109"/>
      <c r="C926" s="109"/>
      <c r="D926" s="109"/>
      <c r="E926" s="109"/>
      <c r="F926" s="109"/>
      <c r="G926" s="109"/>
      <c r="H926" s="109"/>
      <c r="I926" s="109"/>
      <c r="J926" s="109"/>
      <c r="K926" s="109"/>
      <c r="L926" s="109"/>
      <c r="M926" s="109"/>
      <c r="N926" s="109"/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09"/>
      <c r="Z926" s="109"/>
      <c r="AA926" s="109"/>
      <c r="AB926" s="109"/>
    </row>
    <row r="927" spans="1:28" ht="12" customHeight="1">
      <c r="A927" s="109"/>
      <c r="B927" s="109"/>
      <c r="C927" s="109"/>
      <c r="D927" s="109"/>
      <c r="E927" s="109"/>
      <c r="F927" s="109"/>
      <c r="G927" s="109"/>
      <c r="H927" s="109"/>
      <c r="I927" s="109"/>
      <c r="J927" s="109"/>
      <c r="K927" s="109"/>
      <c r="L927" s="109"/>
      <c r="M927" s="109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  <c r="Z927" s="109"/>
      <c r="AA927" s="109"/>
      <c r="AB927" s="109"/>
    </row>
    <row r="928" spans="1:28" ht="12" customHeight="1">
      <c r="A928" s="109"/>
      <c r="B928" s="109"/>
      <c r="C928" s="109"/>
      <c r="D928" s="109"/>
      <c r="E928" s="109"/>
      <c r="F928" s="109"/>
      <c r="G928" s="109"/>
      <c r="H928" s="109"/>
      <c r="I928" s="109"/>
      <c r="J928" s="109"/>
      <c r="K928" s="109"/>
      <c r="L928" s="109"/>
      <c r="M928" s="109"/>
      <c r="N928" s="109"/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09"/>
      <c r="Z928" s="109"/>
      <c r="AA928" s="109"/>
      <c r="AB928" s="109"/>
    </row>
    <row r="929" spans="1:28" ht="12" customHeight="1">
      <c r="A929" s="109"/>
      <c r="B929" s="109"/>
      <c r="C929" s="109"/>
      <c r="D929" s="109"/>
      <c r="E929" s="109"/>
      <c r="F929" s="109"/>
      <c r="G929" s="109"/>
      <c r="H929" s="109"/>
      <c r="I929" s="109"/>
      <c r="J929" s="109"/>
      <c r="K929" s="109"/>
      <c r="L929" s="109"/>
      <c r="M929" s="109"/>
      <c r="N929" s="109"/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09"/>
      <c r="Z929" s="109"/>
      <c r="AA929" s="109"/>
      <c r="AB929" s="109"/>
    </row>
    <row r="930" spans="1:28" ht="12" customHeight="1">
      <c r="A930" s="109"/>
      <c r="B930" s="109"/>
      <c r="C930" s="109"/>
      <c r="D930" s="109"/>
      <c r="E930" s="109"/>
      <c r="F930" s="109"/>
      <c r="G930" s="109"/>
      <c r="H930" s="109"/>
      <c r="I930" s="109"/>
      <c r="J930" s="109"/>
      <c r="K930" s="109"/>
      <c r="L930" s="109"/>
      <c r="M930" s="109"/>
      <c r="N930" s="109"/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09"/>
      <c r="Z930" s="109"/>
      <c r="AA930" s="109"/>
      <c r="AB930" s="109"/>
    </row>
    <row r="931" spans="1:28" ht="12" customHeight="1">
      <c r="A931" s="109"/>
      <c r="B931" s="109"/>
      <c r="C931" s="109"/>
      <c r="D931" s="109"/>
      <c r="E931" s="109"/>
      <c r="F931" s="109"/>
      <c r="G931" s="109"/>
      <c r="H931" s="109"/>
      <c r="I931" s="109"/>
      <c r="J931" s="109"/>
      <c r="K931" s="109"/>
      <c r="L931" s="109"/>
      <c r="M931" s="109"/>
      <c r="N931" s="109"/>
      <c r="O931" s="109"/>
      <c r="P931" s="109"/>
      <c r="Q931" s="109"/>
      <c r="R931" s="109"/>
      <c r="S931" s="109"/>
      <c r="T931" s="109"/>
      <c r="U931" s="109"/>
      <c r="V931" s="109"/>
      <c r="W931" s="109"/>
      <c r="X931" s="109"/>
      <c r="Y931" s="109"/>
      <c r="Z931" s="109"/>
      <c r="AA931" s="109"/>
      <c r="AB931" s="109"/>
    </row>
    <row r="932" spans="1:28" ht="12" customHeight="1">
      <c r="A932" s="109"/>
      <c r="B932" s="109"/>
      <c r="C932" s="109"/>
      <c r="D932" s="109"/>
      <c r="E932" s="109"/>
      <c r="F932" s="109"/>
      <c r="G932" s="109"/>
      <c r="H932" s="109"/>
      <c r="I932" s="109"/>
      <c r="J932" s="109"/>
      <c r="K932" s="109"/>
      <c r="L932" s="109"/>
      <c r="M932" s="109"/>
      <c r="N932" s="109"/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09"/>
      <c r="Z932" s="109"/>
      <c r="AA932" s="109"/>
      <c r="AB932" s="109"/>
    </row>
    <row r="933" spans="1:28" ht="12" customHeight="1">
      <c r="A933" s="109"/>
      <c r="B933" s="109"/>
      <c r="C933" s="109"/>
      <c r="D933" s="109"/>
      <c r="E933" s="109"/>
      <c r="F933" s="109"/>
      <c r="G933" s="109"/>
      <c r="H933" s="109"/>
      <c r="I933" s="109"/>
      <c r="J933" s="109"/>
      <c r="K933" s="109"/>
      <c r="L933" s="109"/>
      <c r="M933" s="109"/>
      <c r="N933" s="109"/>
      <c r="O933" s="109"/>
      <c r="P933" s="109"/>
      <c r="Q933" s="109"/>
      <c r="R933" s="109"/>
      <c r="S933" s="109"/>
      <c r="T933" s="109"/>
      <c r="U933" s="109"/>
      <c r="V933" s="109"/>
      <c r="W933" s="109"/>
      <c r="X933" s="109"/>
      <c r="Y933" s="109"/>
      <c r="Z933" s="109"/>
      <c r="AA933" s="109"/>
      <c r="AB933" s="109"/>
    </row>
    <row r="934" spans="1:28" ht="12" customHeight="1">
      <c r="A934" s="109"/>
      <c r="B934" s="109"/>
      <c r="C934" s="109"/>
      <c r="D934" s="109"/>
      <c r="E934" s="109"/>
      <c r="F934" s="109"/>
      <c r="G934" s="109"/>
      <c r="H934" s="109"/>
      <c r="I934" s="109"/>
      <c r="J934" s="109"/>
      <c r="K934" s="109"/>
      <c r="L934" s="109"/>
      <c r="M934" s="109"/>
      <c r="N934" s="109"/>
      <c r="O934" s="109"/>
      <c r="P934" s="109"/>
      <c r="Q934" s="109"/>
      <c r="R934" s="109"/>
      <c r="S934" s="109"/>
      <c r="T934" s="109"/>
      <c r="U934" s="109"/>
      <c r="V934" s="109"/>
      <c r="W934" s="109"/>
      <c r="X934" s="109"/>
      <c r="Y934" s="109"/>
      <c r="Z934" s="109"/>
      <c r="AA934" s="109"/>
      <c r="AB934" s="109"/>
    </row>
    <row r="935" spans="1:28" ht="12" customHeight="1">
      <c r="A935" s="109"/>
      <c r="B935" s="109"/>
      <c r="C935" s="109"/>
      <c r="D935" s="109"/>
      <c r="E935" s="109"/>
      <c r="F935" s="109"/>
      <c r="G935" s="109"/>
      <c r="H935" s="109"/>
      <c r="I935" s="109"/>
      <c r="J935" s="109"/>
      <c r="K935" s="109"/>
      <c r="L935" s="109"/>
      <c r="M935" s="109"/>
      <c r="N935" s="109"/>
      <c r="O935" s="109"/>
      <c r="P935" s="109"/>
      <c r="Q935" s="109"/>
      <c r="R935" s="109"/>
      <c r="S935" s="109"/>
      <c r="T935" s="109"/>
      <c r="U935" s="109"/>
      <c r="V935" s="109"/>
      <c r="W935" s="109"/>
      <c r="X935" s="109"/>
      <c r="Y935" s="109"/>
      <c r="Z935" s="109"/>
      <c r="AA935" s="109"/>
      <c r="AB935" s="109"/>
    </row>
    <row r="936" spans="1:28" ht="12" customHeight="1">
      <c r="A936" s="109"/>
      <c r="B936" s="109"/>
      <c r="C936" s="109"/>
      <c r="D936" s="109"/>
      <c r="E936" s="109"/>
      <c r="F936" s="109"/>
      <c r="G936" s="109"/>
      <c r="H936" s="109"/>
      <c r="I936" s="109"/>
      <c r="J936" s="109"/>
      <c r="K936" s="109"/>
      <c r="L936" s="109"/>
      <c r="M936" s="109"/>
      <c r="N936" s="109"/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09"/>
      <c r="Z936" s="109"/>
      <c r="AA936" s="109"/>
      <c r="AB936" s="109"/>
    </row>
    <row r="937" spans="1:28" ht="12" customHeight="1">
      <c r="A937" s="109"/>
      <c r="B937" s="109"/>
      <c r="C937" s="109"/>
      <c r="D937" s="109"/>
      <c r="E937" s="109"/>
      <c r="F937" s="109"/>
      <c r="G937" s="109"/>
      <c r="H937" s="109"/>
      <c r="I937" s="109"/>
      <c r="J937" s="109"/>
      <c r="K937" s="109"/>
      <c r="L937" s="109"/>
      <c r="M937" s="109"/>
      <c r="N937" s="109"/>
      <c r="O937" s="109"/>
      <c r="P937" s="109"/>
      <c r="Q937" s="109"/>
      <c r="R937" s="109"/>
      <c r="S937" s="109"/>
      <c r="T937" s="109"/>
      <c r="U937" s="109"/>
      <c r="V937" s="109"/>
      <c r="W937" s="109"/>
      <c r="X937" s="109"/>
      <c r="Y937" s="109"/>
      <c r="Z937" s="109"/>
      <c r="AA937" s="109"/>
      <c r="AB937" s="109"/>
    </row>
    <row r="938" spans="1:28" ht="12" customHeight="1">
      <c r="A938" s="109"/>
      <c r="B938" s="109"/>
      <c r="C938" s="109"/>
      <c r="D938" s="109"/>
      <c r="E938" s="109"/>
      <c r="F938" s="109"/>
      <c r="G938" s="109"/>
      <c r="H938" s="109"/>
      <c r="I938" s="109"/>
      <c r="J938" s="109"/>
      <c r="K938" s="109"/>
      <c r="L938" s="109"/>
      <c r="M938" s="109"/>
      <c r="N938" s="109"/>
      <c r="O938" s="109"/>
      <c r="P938" s="109"/>
      <c r="Q938" s="109"/>
      <c r="R938" s="109"/>
      <c r="S938" s="109"/>
      <c r="T938" s="109"/>
      <c r="U938" s="109"/>
      <c r="V938" s="109"/>
      <c r="W938" s="109"/>
      <c r="X938" s="109"/>
      <c r="Y938" s="109"/>
      <c r="Z938" s="109"/>
      <c r="AA938" s="109"/>
      <c r="AB938" s="109"/>
    </row>
    <row r="939" spans="1:28" ht="12" customHeight="1">
      <c r="A939" s="109"/>
      <c r="B939" s="109"/>
      <c r="C939" s="109"/>
      <c r="D939" s="109"/>
      <c r="E939" s="109"/>
      <c r="F939" s="109"/>
      <c r="G939" s="109"/>
      <c r="H939" s="109"/>
      <c r="I939" s="109"/>
      <c r="J939" s="109"/>
      <c r="K939" s="109"/>
      <c r="L939" s="109"/>
      <c r="M939" s="109"/>
      <c r="N939" s="109"/>
      <c r="O939" s="109"/>
      <c r="P939" s="109"/>
      <c r="Q939" s="109"/>
      <c r="R939" s="109"/>
      <c r="S939" s="109"/>
      <c r="T939" s="109"/>
      <c r="U939" s="109"/>
      <c r="V939" s="109"/>
      <c r="W939" s="109"/>
      <c r="X939" s="109"/>
      <c r="Y939" s="109"/>
      <c r="Z939" s="109"/>
      <c r="AA939" s="109"/>
      <c r="AB939" s="109"/>
    </row>
    <row r="940" spans="1:28" ht="12" customHeight="1">
      <c r="A940" s="109"/>
      <c r="B940" s="109"/>
      <c r="C940" s="109"/>
      <c r="D940" s="109"/>
      <c r="E940" s="109"/>
      <c r="F940" s="109"/>
      <c r="G940" s="109"/>
      <c r="H940" s="109"/>
      <c r="I940" s="109"/>
      <c r="J940" s="109"/>
      <c r="K940" s="109"/>
      <c r="L940" s="109"/>
      <c r="M940" s="109"/>
      <c r="N940" s="109"/>
      <c r="O940" s="109"/>
      <c r="P940" s="109"/>
      <c r="Q940" s="109"/>
      <c r="R940" s="109"/>
      <c r="S940" s="109"/>
      <c r="T940" s="109"/>
      <c r="U940" s="109"/>
      <c r="V940" s="109"/>
      <c r="W940" s="109"/>
      <c r="X940" s="109"/>
      <c r="Y940" s="109"/>
      <c r="Z940" s="109"/>
      <c r="AA940" s="109"/>
      <c r="AB940" s="109"/>
    </row>
    <row r="941" spans="1:28" ht="12" customHeight="1">
      <c r="A941" s="109"/>
      <c r="B941" s="109"/>
      <c r="C941" s="109"/>
      <c r="D941" s="109"/>
      <c r="E941" s="109"/>
      <c r="F941" s="109"/>
      <c r="G941" s="109"/>
      <c r="H941" s="109"/>
      <c r="I941" s="109"/>
      <c r="J941" s="109"/>
      <c r="K941" s="109"/>
      <c r="L941" s="109"/>
      <c r="M941" s="109"/>
      <c r="N941" s="109"/>
      <c r="O941" s="109"/>
      <c r="P941" s="109"/>
      <c r="Q941" s="109"/>
      <c r="R941" s="109"/>
      <c r="S941" s="109"/>
      <c r="T941" s="109"/>
      <c r="U941" s="109"/>
      <c r="V941" s="109"/>
      <c r="W941" s="109"/>
      <c r="X941" s="109"/>
      <c r="Y941" s="109"/>
      <c r="Z941" s="109"/>
      <c r="AA941" s="109"/>
      <c r="AB941" s="109"/>
    </row>
    <row r="942" spans="1:28" ht="12" customHeight="1">
      <c r="A942" s="109"/>
      <c r="B942" s="109"/>
      <c r="C942" s="109"/>
      <c r="D942" s="109"/>
      <c r="E942" s="109"/>
      <c r="F942" s="109"/>
      <c r="G942" s="109"/>
      <c r="H942" s="109"/>
      <c r="I942" s="109"/>
      <c r="J942" s="109"/>
      <c r="K942" s="109"/>
      <c r="L942" s="109"/>
      <c r="M942" s="109"/>
      <c r="N942" s="109"/>
      <c r="O942" s="109"/>
      <c r="P942" s="109"/>
      <c r="Q942" s="109"/>
      <c r="R942" s="109"/>
      <c r="S942" s="109"/>
      <c r="T942" s="109"/>
      <c r="U942" s="109"/>
      <c r="V942" s="109"/>
      <c r="W942" s="109"/>
      <c r="X942" s="109"/>
      <c r="Y942" s="109"/>
      <c r="Z942" s="109"/>
      <c r="AA942" s="109"/>
      <c r="AB942" s="109"/>
    </row>
    <row r="943" spans="1:28" ht="12" customHeight="1">
      <c r="A943" s="109"/>
      <c r="B943" s="109"/>
      <c r="C943" s="109"/>
      <c r="D943" s="109"/>
      <c r="E943" s="109"/>
      <c r="F943" s="109"/>
      <c r="G943" s="109"/>
      <c r="H943" s="109"/>
      <c r="I943" s="109"/>
      <c r="J943" s="109"/>
      <c r="K943" s="109"/>
      <c r="L943" s="109"/>
      <c r="M943" s="109"/>
      <c r="N943" s="109"/>
      <c r="O943" s="109"/>
      <c r="P943" s="109"/>
      <c r="Q943" s="109"/>
      <c r="R943" s="109"/>
      <c r="S943" s="109"/>
      <c r="T943" s="109"/>
      <c r="U943" s="109"/>
      <c r="V943" s="109"/>
      <c r="W943" s="109"/>
      <c r="X943" s="109"/>
      <c r="Y943" s="109"/>
      <c r="Z943" s="109"/>
      <c r="AA943" s="109"/>
      <c r="AB943" s="109"/>
    </row>
    <row r="944" spans="1:28" ht="12" customHeight="1">
      <c r="A944" s="109"/>
      <c r="B944" s="109"/>
      <c r="C944" s="109"/>
      <c r="D944" s="109"/>
      <c r="E944" s="109"/>
      <c r="F944" s="109"/>
      <c r="G944" s="109"/>
      <c r="H944" s="109"/>
      <c r="I944" s="109"/>
      <c r="J944" s="109"/>
      <c r="K944" s="109"/>
      <c r="L944" s="109"/>
      <c r="M944" s="109"/>
      <c r="N944" s="109"/>
      <c r="O944" s="109"/>
      <c r="P944" s="109"/>
      <c r="Q944" s="109"/>
      <c r="R944" s="109"/>
      <c r="S944" s="109"/>
      <c r="T944" s="109"/>
      <c r="U944" s="109"/>
      <c r="V944" s="109"/>
      <c r="W944" s="109"/>
      <c r="X944" s="109"/>
      <c r="Y944" s="109"/>
      <c r="Z944" s="109"/>
      <c r="AA944" s="109"/>
      <c r="AB944" s="109"/>
    </row>
    <row r="945" spans="1:28" ht="12" customHeight="1">
      <c r="A945" s="109"/>
      <c r="B945" s="109"/>
      <c r="C945" s="109"/>
      <c r="D945" s="109"/>
      <c r="E945" s="109"/>
      <c r="F945" s="109"/>
      <c r="G945" s="109"/>
      <c r="H945" s="109"/>
      <c r="I945" s="109"/>
      <c r="J945" s="109"/>
      <c r="K945" s="109"/>
      <c r="L945" s="109"/>
      <c r="M945" s="109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  <c r="Z945" s="109"/>
      <c r="AA945" s="109"/>
      <c r="AB945" s="109"/>
    </row>
    <row r="946" spans="1:28" ht="12" customHeight="1">
      <c r="A946" s="109"/>
      <c r="B946" s="109"/>
      <c r="C946" s="109"/>
      <c r="D946" s="109"/>
      <c r="E946" s="109"/>
      <c r="F946" s="109"/>
      <c r="G946" s="109"/>
      <c r="H946" s="109"/>
      <c r="I946" s="109"/>
      <c r="J946" s="109"/>
      <c r="K946" s="109"/>
      <c r="L946" s="109"/>
      <c r="M946" s="109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  <c r="Z946" s="109"/>
      <c r="AA946" s="109"/>
      <c r="AB946" s="109"/>
    </row>
    <row r="947" spans="1:28" ht="12" customHeight="1">
      <c r="A947" s="109"/>
      <c r="B947" s="109"/>
      <c r="C947" s="109"/>
      <c r="D947" s="109"/>
      <c r="E947" s="109"/>
      <c r="F947" s="109"/>
      <c r="G947" s="109"/>
      <c r="H947" s="109"/>
      <c r="I947" s="109"/>
      <c r="J947" s="109"/>
      <c r="K947" s="109"/>
      <c r="L947" s="109"/>
      <c r="M947" s="109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  <c r="Z947" s="109"/>
      <c r="AA947" s="109"/>
      <c r="AB947" s="109"/>
    </row>
    <row r="948" spans="1:28" ht="12" customHeight="1">
      <c r="A948" s="109"/>
      <c r="B948" s="109"/>
      <c r="C948" s="109"/>
      <c r="D948" s="109"/>
      <c r="E948" s="109"/>
      <c r="F948" s="109"/>
      <c r="G948" s="109"/>
      <c r="H948" s="109"/>
      <c r="I948" s="109"/>
      <c r="J948" s="109"/>
      <c r="K948" s="109"/>
      <c r="L948" s="109"/>
      <c r="M948" s="109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  <c r="Z948" s="109"/>
      <c r="AA948" s="109"/>
      <c r="AB948" s="109"/>
    </row>
    <row r="949" spans="1:28" ht="12" customHeight="1">
      <c r="A949" s="109"/>
      <c r="B949" s="109"/>
      <c r="C949" s="109"/>
      <c r="D949" s="109"/>
      <c r="E949" s="109"/>
      <c r="F949" s="109"/>
      <c r="G949" s="109"/>
      <c r="H949" s="109"/>
      <c r="I949" s="109"/>
      <c r="J949" s="109"/>
      <c r="K949" s="109"/>
      <c r="L949" s="109"/>
      <c r="M949" s="109"/>
      <c r="N949" s="109"/>
      <c r="O949" s="109"/>
      <c r="P949" s="109"/>
      <c r="Q949" s="109"/>
      <c r="R949" s="109"/>
      <c r="S949" s="109"/>
      <c r="T949" s="109"/>
      <c r="U949" s="109"/>
      <c r="V949" s="109"/>
      <c r="W949" s="109"/>
      <c r="X949" s="109"/>
      <c r="Y949" s="109"/>
      <c r="Z949" s="109"/>
      <c r="AA949" s="109"/>
      <c r="AB949" s="109"/>
    </row>
    <row r="950" spans="1:28" ht="12" customHeight="1">
      <c r="A950" s="109"/>
      <c r="B950" s="109"/>
      <c r="C950" s="109"/>
      <c r="D950" s="109"/>
      <c r="E950" s="109"/>
      <c r="F950" s="109"/>
      <c r="G950" s="109"/>
      <c r="H950" s="109"/>
      <c r="I950" s="109"/>
      <c r="J950" s="109"/>
      <c r="K950" s="109"/>
      <c r="L950" s="109"/>
      <c r="M950" s="109"/>
      <c r="N950" s="109"/>
      <c r="O950" s="109"/>
      <c r="P950" s="109"/>
      <c r="Q950" s="109"/>
      <c r="R950" s="109"/>
      <c r="S950" s="109"/>
      <c r="T950" s="109"/>
      <c r="U950" s="109"/>
      <c r="V950" s="109"/>
      <c r="W950" s="109"/>
      <c r="X950" s="109"/>
      <c r="Y950" s="109"/>
      <c r="Z950" s="109"/>
      <c r="AA950" s="109"/>
      <c r="AB950" s="109"/>
    </row>
    <row r="951" spans="1:28" ht="12" customHeight="1">
      <c r="A951" s="109"/>
      <c r="B951" s="109"/>
      <c r="C951" s="109"/>
      <c r="D951" s="109"/>
      <c r="E951" s="109"/>
      <c r="F951" s="109"/>
      <c r="G951" s="109"/>
      <c r="H951" s="109"/>
      <c r="I951" s="109"/>
      <c r="J951" s="109"/>
      <c r="K951" s="109"/>
      <c r="L951" s="109"/>
      <c r="M951" s="109"/>
      <c r="N951" s="109"/>
      <c r="O951" s="109"/>
      <c r="P951" s="109"/>
      <c r="Q951" s="109"/>
      <c r="R951" s="109"/>
      <c r="S951" s="109"/>
      <c r="T951" s="109"/>
      <c r="U951" s="109"/>
      <c r="V951" s="109"/>
      <c r="W951" s="109"/>
      <c r="X951" s="109"/>
      <c r="Y951" s="109"/>
      <c r="Z951" s="109"/>
      <c r="AA951" s="109"/>
      <c r="AB951" s="109"/>
    </row>
    <row r="952" spans="1:28" ht="12" customHeight="1">
      <c r="A952" s="109"/>
      <c r="B952" s="109"/>
      <c r="C952" s="109"/>
      <c r="D952" s="109"/>
      <c r="E952" s="109"/>
      <c r="F952" s="109"/>
      <c r="G952" s="109"/>
      <c r="H952" s="109"/>
      <c r="I952" s="109"/>
      <c r="J952" s="109"/>
      <c r="K952" s="109"/>
      <c r="L952" s="109"/>
      <c r="M952" s="109"/>
      <c r="N952" s="109"/>
      <c r="O952" s="109"/>
      <c r="P952" s="109"/>
      <c r="Q952" s="109"/>
      <c r="R952" s="109"/>
      <c r="S952" s="109"/>
      <c r="T952" s="109"/>
      <c r="U952" s="109"/>
      <c r="V952" s="109"/>
      <c r="W952" s="109"/>
      <c r="X952" s="109"/>
      <c r="Y952" s="109"/>
      <c r="Z952" s="109"/>
      <c r="AA952" s="109"/>
      <c r="AB952" s="109"/>
    </row>
    <row r="953" spans="1:28" ht="12" customHeight="1">
      <c r="A953" s="109"/>
      <c r="B953" s="109"/>
      <c r="C953" s="109"/>
      <c r="D953" s="109"/>
      <c r="E953" s="109"/>
      <c r="F953" s="109"/>
      <c r="G953" s="109"/>
      <c r="H953" s="109"/>
      <c r="I953" s="109"/>
      <c r="J953" s="109"/>
      <c r="K953" s="109"/>
      <c r="L953" s="109"/>
      <c r="M953" s="109"/>
      <c r="N953" s="109"/>
      <c r="O953" s="109"/>
      <c r="P953" s="109"/>
      <c r="Q953" s="109"/>
      <c r="R953" s="109"/>
      <c r="S953" s="109"/>
      <c r="T953" s="109"/>
      <c r="U953" s="109"/>
      <c r="V953" s="109"/>
      <c r="W953" s="109"/>
      <c r="X953" s="109"/>
      <c r="Y953" s="109"/>
      <c r="Z953" s="109"/>
      <c r="AA953" s="109"/>
      <c r="AB953" s="109"/>
    </row>
    <row r="954" spans="1:28" ht="12" customHeight="1">
      <c r="A954" s="109"/>
      <c r="B954" s="109"/>
      <c r="C954" s="109"/>
      <c r="D954" s="109"/>
      <c r="E954" s="109"/>
      <c r="F954" s="109"/>
      <c r="G954" s="109"/>
      <c r="H954" s="109"/>
      <c r="I954" s="109"/>
      <c r="J954" s="109"/>
      <c r="K954" s="109"/>
      <c r="L954" s="109"/>
      <c r="M954" s="109"/>
      <c r="N954" s="109"/>
      <c r="O954" s="109"/>
      <c r="P954" s="109"/>
      <c r="Q954" s="109"/>
      <c r="R954" s="109"/>
      <c r="S954" s="109"/>
      <c r="T954" s="109"/>
      <c r="U954" s="109"/>
      <c r="V954" s="109"/>
      <c r="W954" s="109"/>
      <c r="X954" s="109"/>
      <c r="Y954" s="109"/>
      <c r="Z954" s="109"/>
      <c r="AA954" s="109"/>
      <c r="AB954" s="109"/>
    </row>
    <row r="955" spans="1:28" ht="12" customHeight="1">
      <c r="A955" s="109"/>
      <c r="B955" s="109"/>
      <c r="C955" s="109"/>
      <c r="D955" s="109"/>
      <c r="E955" s="109"/>
      <c r="F955" s="109"/>
      <c r="G955" s="109"/>
      <c r="H955" s="109"/>
      <c r="I955" s="109"/>
      <c r="J955" s="109"/>
      <c r="K955" s="109"/>
      <c r="L955" s="109"/>
      <c r="M955" s="109"/>
      <c r="N955" s="109"/>
      <c r="O955" s="109"/>
      <c r="P955" s="109"/>
      <c r="Q955" s="109"/>
      <c r="R955" s="109"/>
      <c r="S955" s="109"/>
      <c r="T955" s="109"/>
      <c r="U955" s="109"/>
      <c r="V955" s="109"/>
      <c r="W955" s="109"/>
      <c r="X955" s="109"/>
      <c r="Y955" s="109"/>
      <c r="Z955" s="109"/>
      <c r="AA955" s="109"/>
      <c r="AB955" s="109"/>
    </row>
    <row r="956" spans="1:28" ht="12" customHeight="1">
      <c r="A956" s="109"/>
      <c r="B956" s="109"/>
      <c r="C956" s="109"/>
      <c r="D956" s="109"/>
      <c r="E956" s="109"/>
      <c r="F956" s="109"/>
      <c r="G956" s="109"/>
      <c r="H956" s="109"/>
      <c r="I956" s="109"/>
      <c r="J956" s="109"/>
      <c r="K956" s="109"/>
      <c r="L956" s="109"/>
      <c r="M956" s="109"/>
      <c r="N956" s="109"/>
      <c r="O956" s="109"/>
      <c r="P956" s="109"/>
      <c r="Q956" s="109"/>
      <c r="R956" s="109"/>
      <c r="S956" s="109"/>
      <c r="T956" s="109"/>
      <c r="U956" s="109"/>
      <c r="V956" s="109"/>
      <c r="W956" s="109"/>
      <c r="X956" s="109"/>
      <c r="Y956" s="109"/>
      <c r="Z956" s="109"/>
      <c r="AA956" s="109"/>
      <c r="AB956" s="109"/>
    </row>
    <row r="957" spans="1:28" ht="12" customHeight="1">
      <c r="A957" s="109"/>
      <c r="B957" s="109"/>
      <c r="C957" s="109"/>
      <c r="D957" s="109"/>
      <c r="E957" s="109"/>
      <c r="F957" s="109"/>
      <c r="G957" s="109"/>
      <c r="H957" s="109"/>
      <c r="I957" s="109"/>
      <c r="J957" s="109"/>
      <c r="K957" s="109"/>
      <c r="L957" s="109"/>
      <c r="M957" s="109"/>
      <c r="N957" s="109"/>
      <c r="O957" s="109"/>
      <c r="P957" s="109"/>
      <c r="Q957" s="109"/>
      <c r="R957" s="109"/>
      <c r="S957" s="109"/>
      <c r="T957" s="109"/>
      <c r="U957" s="109"/>
      <c r="V957" s="109"/>
      <c r="W957" s="109"/>
      <c r="X957" s="109"/>
      <c r="Y957" s="109"/>
      <c r="Z957" s="109"/>
      <c r="AA957" s="109"/>
      <c r="AB957" s="109"/>
    </row>
    <row r="958" spans="1:28" ht="12" customHeight="1">
      <c r="A958" s="109"/>
      <c r="B958" s="109"/>
      <c r="C958" s="109"/>
      <c r="D958" s="109"/>
      <c r="E958" s="109"/>
      <c r="F958" s="109"/>
      <c r="G958" s="109"/>
      <c r="H958" s="109"/>
      <c r="I958" s="109"/>
      <c r="J958" s="109"/>
      <c r="K958" s="109"/>
      <c r="L958" s="109"/>
      <c r="M958" s="109"/>
      <c r="N958" s="109"/>
      <c r="O958" s="109"/>
      <c r="P958" s="109"/>
      <c r="Q958" s="109"/>
      <c r="R958" s="109"/>
      <c r="S958" s="109"/>
      <c r="T958" s="109"/>
      <c r="U958" s="109"/>
      <c r="V958" s="109"/>
      <c r="W958" s="109"/>
      <c r="X958" s="109"/>
      <c r="Y958" s="109"/>
      <c r="Z958" s="109"/>
      <c r="AA958" s="109"/>
      <c r="AB958" s="109"/>
    </row>
    <row r="959" spans="1:28" ht="12" customHeight="1">
      <c r="A959" s="109"/>
      <c r="B959" s="109"/>
      <c r="C959" s="109"/>
      <c r="D959" s="109"/>
      <c r="E959" s="109"/>
      <c r="F959" s="109"/>
      <c r="G959" s="109"/>
      <c r="H959" s="109"/>
      <c r="I959" s="109"/>
      <c r="J959" s="109"/>
      <c r="K959" s="109"/>
      <c r="L959" s="109"/>
      <c r="M959" s="109"/>
      <c r="N959" s="109"/>
      <c r="O959" s="109"/>
      <c r="P959" s="109"/>
      <c r="Q959" s="109"/>
      <c r="R959" s="109"/>
      <c r="S959" s="109"/>
      <c r="T959" s="109"/>
      <c r="U959" s="109"/>
      <c r="V959" s="109"/>
      <c r="W959" s="109"/>
      <c r="X959" s="109"/>
      <c r="Y959" s="109"/>
      <c r="Z959" s="109"/>
      <c r="AA959" s="109"/>
      <c r="AB959" s="109"/>
    </row>
    <row r="960" spans="1:28" ht="12" customHeight="1">
      <c r="A960" s="109"/>
      <c r="B960" s="109"/>
      <c r="C960" s="109"/>
      <c r="D960" s="109"/>
      <c r="E960" s="109"/>
      <c r="F960" s="109"/>
      <c r="G960" s="109"/>
      <c r="H960" s="109"/>
      <c r="I960" s="109"/>
      <c r="J960" s="109"/>
      <c r="K960" s="109"/>
      <c r="L960" s="109"/>
      <c r="M960" s="109"/>
      <c r="N960" s="109"/>
      <c r="O960" s="109"/>
      <c r="P960" s="109"/>
      <c r="Q960" s="109"/>
      <c r="R960" s="109"/>
      <c r="S960" s="109"/>
      <c r="T960" s="109"/>
      <c r="U960" s="109"/>
      <c r="V960" s="109"/>
      <c r="W960" s="109"/>
      <c r="X960" s="109"/>
      <c r="Y960" s="109"/>
      <c r="Z960" s="109"/>
      <c r="AA960" s="109"/>
      <c r="AB960" s="109"/>
    </row>
    <row r="961" spans="1:28" ht="12" customHeight="1">
      <c r="A961" s="109"/>
      <c r="B961" s="109"/>
      <c r="C961" s="109"/>
      <c r="D961" s="109"/>
      <c r="E961" s="109"/>
      <c r="F961" s="109"/>
      <c r="G961" s="109"/>
      <c r="H961" s="109"/>
      <c r="I961" s="109"/>
      <c r="J961" s="109"/>
      <c r="K961" s="109"/>
      <c r="L961" s="109"/>
      <c r="M961" s="109"/>
      <c r="N961" s="109"/>
      <c r="O961" s="109"/>
      <c r="P961" s="109"/>
      <c r="Q961" s="109"/>
      <c r="R961" s="109"/>
      <c r="S961" s="109"/>
      <c r="T961" s="109"/>
      <c r="U961" s="109"/>
      <c r="V961" s="109"/>
      <c r="W961" s="109"/>
      <c r="X961" s="109"/>
      <c r="Y961" s="109"/>
      <c r="Z961" s="109"/>
      <c r="AA961" s="109"/>
      <c r="AB961" s="109"/>
    </row>
    <row r="962" spans="1:28" ht="12" customHeight="1">
      <c r="A962" s="109"/>
      <c r="B962" s="109"/>
      <c r="C962" s="109"/>
      <c r="D962" s="109"/>
      <c r="E962" s="109"/>
      <c r="F962" s="109"/>
      <c r="G962" s="109"/>
      <c r="H962" s="109"/>
      <c r="I962" s="109"/>
      <c r="J962" s="109"/>
      <c r="K962" s="109"/>
      <c r="L962" s="109"/>
      <c r="M962" s="109"/>
      <c r="N962" s="109"/>
      <c r="O962" s="109"/>
      <c r="P962" s="109"/>
      <c r="Q962" s="109"/>
      <c r="R962" s="109"/>
      <c r="S962" s="109"/>
      <c r="T962" s="109"/>
      <c r="U962" s="109"/>
      <c r="V962" s="109"/>
      <c r="W962" s="109"/>
      <c r="X962" s="109"/>
      <c r="Y962" s="109"/>
      <c r="Z962" s="109"/>
      <c r="AA962" s="109"/>
      <c r="AB962" s="109"/>
    </row>
    <row r="963" spans="1:28" ht="12" customHeight="1">
      <c r="A963" s="109"/>
      <c r="B963" s="109"/>
      <c r="C963" s="109"/>
      <c r="D963" s="109"/>
      <c r="E963" s="109"/>
      <c r="F963" s="109"/>
      <c r="G963" s="109"/>
      <c r="H963" s="109"/>
      <c r="I963" s="109"/>
      <c r="J963" s="109"/>
      <c r="K963" s="109"/>
      <c r="L963" s="109"/>
      <c r="M963" s="109"/>
      <c r="N963" s="109"/>
      <c r="O963" s="109"/>
      <c r="P963" s="109"/>
      <c r="Q963" s="109"/>
      <c r="R963" s="109"/>
      <c r="S963" s="109"/>
      <c r="T963" s="109"/>
      <c r="U963" s="109"/>
      <c r="V963" s="109"/>
      <c r="W963" s="109"/>
      <c r="X963" s="109"/>
      <c r="Y963" s="109"/>
      <c r="Z963" s="109"/>
      <c r="AA963" s="109"/>
      <c r="AB963" s="109"/>
    </row>
    <row r="964" spans="1:28" ht="12" customHeight="1">
      <c r="A964" s="109"/>
      <c r="B964" s="109"/>
      <c r="C964" s="109"/>
      <c r="D964" s="109"/>
      <c r="E964" s="109"/>
      <c r="F964" s="109"/>
      <c r="G964" s="109"/>
      <c r="H964" s="109"/>
      <c r="I964" s="109"/>
      <c r="J964" s="109"/>
      <c r="K964" s="109"/>
      <c r="L964" s="109"/>
      <c r="M964" s="109"/>
      <c r="N964" s="109"/>
      <c r="O964" s="109"/>
      <c r="P964" s="109"/>
      <c r="Q964" s="109"/>
      <c r="R964" s="109"/>
      <c r="S964" s="109"/>
      <c r="T964" s="109"/>
      <c r="U964" s="109"/>
      <c r="V964" s="109"/>
      <c r="W964" s="109"/>
      <c r="X964" s="109"/>
      <c r="Y964" s="109"/>
      <c r="Z964" s="109"/>
      <c r="AA964" s="109"/>
      <c r="AB964" s="109"/>
    </row>
    <row r="965" spans="1:28" ht="12" customHeight="1">
      <c r="A965" s="109"/>
      <c r="B965" s="109"/>
      <c r="C965" s="109"/>
      <c r="D965" s="109"/>
      <c r="E965" s="109"/>
      <c r="F965" s="109"/>
      <c r="G965" s="109"/>
      <c r="H965" s="109"/>
      <c r="I965" s="109"/>
      <c r="J965" s="109"/>
      <c r="K965" s="109"/>
      <c r="L965" s="109"/>
      <c r="M965" s="109"/>
      <c r="N965" s="109"/>
      <c r="O965" s="109"/>
      <c r="P965" s="109"/>
      <c r="Q965" s="109"/>
      <c r="R965" s="109"/>
      <c r="S965" s="109"/>
      <c r="T965" s="109"/>
      <c r="U965" s="109"/>
      <c r="V965" s="109"/>
      <c r="W965" s="109"/>
      <c r="X965" s="109"/>
      <c r="Y965" s="109"/>
      <c r="Z965" s="109"/>
      <c r="AA965" s="109"/>
      <c r="AB965" s="109"/>
    </row>
    <row r="966" spans="1:28" ht="12" customHeight="1">
      <c r="A966" s="109"/>
      <c r="B966" s="109"/>
      <c r="C966" s="109"/>
      <c r="D966" s="109"/>
      <c r="E966" s="109"/>
      <c r="F966" s="109"/>
      <c r="G966" s="109"/>
      <c r="H966" s="109"/>
      <c r="I966" s="109"/>
      <c r="J966" s="109"/>
      <c r="K966" s="109"/>
      <c r="L966" s="109"/>
      <c r="M966" s="109"/>
      <c r="N966" s="109"/>
      <c r="O966" s="109"/>
      <c r="P966" s="109"/>
      <c r="Q966" s="109"/>
      <c r="R966" s="109"/>
      <c r="S966" s="109"/>
      <c r="T966" s="109"/>
      <c r="U966" s="109"/>
      <c r="V966" s="109"/>
      <c r="W966" s="109"/>
      <c r="X966" s="109"/>
      <c r="Y966" s="109"/>
      <c r="Z966" s="109"/>
      <c r="AA966" s="109"/>
      <c r="AB966" s="109"/>
    </row>
    <row r="967" spans="1:28" ht="12" customHeight="1">
      <c r="A967" s="109"/>
      <c r="B967" s="109"/>
      <c r="C967" s="109"/>
      <c r="D967" s="109"/>
      <c r="E967" s="109"/>
      <c r="F967" s="109"/>
      <c r="G967" s="109"/>
      <c r="H967" s="109"/>
      <c r="I967" s="109"/>
      <c r="J967" s="109"/>
      <c r="K967" s="109"/>
      <c r="L967" s="109"/>
      <c r="M967" s="109"/>
      <c r="N967" s="109"/>
      <c r="O967" s="109"/>
      <c r="P967" s="109"/>
      <c r="Q967" s="109"/>
      <c r="R967" s="109"/>
      <c r="S967" s="109"/>
      <c r="T967" s="109"/>
      <c r="U967" s="109"/>
      <c r="V967" s="109"/>
      <c r="W967" s="109"/>
      <c r="X967" s="109"/>
      <c r="Y967" s="109"/>
      <c r="Z967" s="109"/>
      <c r="AA967" s="109"/>
      <c r="AB967" s="109"/>
    </row>
    <row r="968" spans="1:28" ht="12" customHeight="1">
      <c r="A968" s="109"/>
      <c r="B968" s="109"/>
      <c r="C968" s="109"/>
      <c r="D968" s="109"/>
      <c r="E968" s="109"/>
      <c r="F968" s="109"/>
      <c r="G968" s="109"/>
      <c r="H968" s="109"/>
      <c r="I968" s="109"/>
      <c r="J968" s="109"/>
      <c r="K968" s="109"/>
      <c r="L968" s="109"/>
      <c r="M968" s="109"/>
      <c r="N968" s="109"/>
      <c r="O968" s="109"/>
      <c r="P968" s="109"/>
      <c r="Q968" s="109"/>
      <c r="R968" s="109"/>
      <c r="S968" s="109"/>
      <c r="T968" s="109"/>
      <c r="U968" s="109"/>
      <c r="V968" s="109"/>
      <c r="W968" s="109"/>
      <c r="X968" s="109"/>
      <c r="Y968" s="109"/>
      <c r="Z968" s="109"/>
      <c r="AA968" s="109"/>
      <c r="AB968" s="109"/>
    </row>
    <row r="969" spans="1:28" ht="12" customHeight="1">
      <c r="A969" s="109"/>
      <c r="B969" s="109"/>
      <c r="C969" s="109"/>
      <c r="D969" s="109"/>
      <c r="E969" s="109"/>
      <c r="F969" s="109"/>
      <c r="G969" s="109"/>
      <c r="H969" s="109"/>
      <c r="I969" s="109"/>
      <c r="J969" s="109"/>
      <c r="K969" s="109"/>
      <c r="L969" s="109"/>
      <c r="M969" s="109"/>
      <c r="N969" s="109"/>
      <c r="O969" s="109"/>
      <c r="P969" s="109"/>
      <c r="Q969" s="109"/>
      <c r="R969" s="109"/>
      <c r="S969" s="109"/>
      <c r="T969" s="109"/>
      <c r="U969" s="109"/>
      <c r="V969" s="109"/>
      <c r="W969" s="109"/>
      <c r="X969" s="109"/>
      <c r="Y969" s="109"/>
      <c r="Z969" s="109"/>
      <c r="AA969" s="109"/>
      <c r="AB969" s="109"/>
    </row>
    <row r="970" spans="1:28" ht="12" customHeight="1">
      <c r="A970" s="109"/>
      <c r="B970" s="109"/>
      <c r="C970" s="109"/>
      <c r="D970" s="109"/>
      <c r="E970" s="109"/>
      <c r="F970" s="109"/>
      <c r="G970" s="109"/>
      <c r="H970" s="109"/>
      <c r="I970" s="109"/>
      <c r="J970" s="109"/>
      <c r="K970" s="109"/>
      <c r="L970" s="109"/>
      <c r="M970" s="109"/>
      <c r="N970" s="109"/>
      <c r="O970" s="109"/>
      <c r="P970" s="109"/>
      <c r="Q970" s="109"/>
      <c r="R970" s="109"/>
      <c r="S970" s="109"/>
      <c r="T970" s="109"/>
      <c r="U970" s="109"/>
      <c r="V970" s="109"/>
      <c r="W970" s="109"/>
      <c r="X970" s="109"/>
      <c r="Y970" s="109"/>
      <c r="Z970" s="109"/>
      <c r="AA970" s="109"/>
      <c r="AB970" s="109"/>
    </row>
    <row r="971" spans="1:28" ht="12" customHeight="1">
      <c r="A971" s="109"/>
      <c r="B971" s="109"/>
      <c r="C971" s="109"/>
      <c r="D971" s="109"/>
      <c r="E971" s="109"/>
      <c r="F971" s="109"/>
      <c r="G971" s="109"/>
      <c r="H971" s="109"/>
      <c r="I971" s="109"/>
      <c r="J971" s="109"/>
      <c r="K971" s="109"/>
      <c r="L971" s="109"/>
      <c r="M971" s="109"/>
      <c r="N971" s="109"/>
      <c r="O971" s="109"/>
      <c r="P971" s="109"/>
      <c r="Q971" s="109"/>
      <c r="R971" s="109"/>
      <c r="S971" s="109"/>
      <c r="T971" s="109"/>
      <c r="U971" s="109"/>
      <c r="V971" s="109"/>
      <c r="W971" s="109"/>
      <c r="X971" s="109"/>
      <c r="Y971" s="109"/>
      <c r="Z971" s="109"/>
      <c r="AA971" s="109"/>
      <c r="AB971" s="109"/>
    </row>
    <row r="972" spans="1:28" ht="12" customHeight="1">
      <c r="A972" s="109"/>
      <c r="B972" s="109"/>
      <c r="C972" s="109"/>
      <c r="D972" s="109"/>
      <c r="E972" s="109"/>
      <c r="F972" s="109"/>
      <c r="G972" s="109"/>
      <c r="H972" s="109"/>
      <c r="I972" s="109"/>
      <c r="J972" s="109"/>
      <c r="K972" s="109"/>
      <c r="L972" s="109"/>
      <c r="M972" s="109"/>
      <c r="N972" s="109"/>
      <c r="O972" s="109"/>
      <c r="P972" s="109"/>
      <c r="Q972" s="109"/>
      <c r="R972" s="109"/>
      <c r="S972" s="109"/>
      <c r="T972" s="109"/>
      <c r="U972" s="109"/>
      <c r="V972" s="109"/>
      <c r="W972" s="109"/>
      <c r="X972" s="109"/>
      <c r="Y972" s="109"/>
      <c r="Z972" s="109"/>
      <c r="AA972" s="109"/>
      <c r="AB972" s="109"/>
    </row>
    <row r="973" spans="1:28" ht="12" customHeight="1">
      <c r="A973" s="109"/>
      <c r="B973" s="109"/>
      <c r="C973" s="109"/>
      <c r="D973" s="109"/>
      <c r="E973" s="109"/>
      <c r="F973" s="109"/>
      <c r="G973" s="109"/>
      <c r="H973" s="109"/>
      <c r="I973" s="109"/>
      <c r="J973" s="109"/>
      <c r="K973" s="109"/>
      <c r="L973" s="109"/>
      <c r="M973" s="109"/>
      <c r="N973" s="109"/>
      <c r="O973" s="109"/>
      <c r="P973" s="109"/>
      <c r="Q973" s="109"/>
      <c r="R973" s="109"/>
      <c r="S973" s="109"/>
      <c r="T973" s="109"/>
      <c r="U973" s="109"/>
      <c r="V973" s="109"/>
      <c r="W973" s="109"/>
      <c r="X973" s="109"/>
      <c r="Y973" s="109"/>
      <c r="Z973" s="109"/>
      <c r="AA973" s="109"/>
      <c r="AB973" s="109"/>
    </row>
    <row r="974" spans="1:28" ht="12" customHeight="1">
      <c r="A974" s="109"/>
      <c r="B974" s="109"/>
      <c r="C974" s="109"/>
      <c r="D974" s="109"/>
      <c r="E974" s="109"/>
      <c r="F974" s="109"/>
      <c r="G974" s="109"/>
      <c r="H974" s="109"/>
      <c r="I974" s="109"/>
      <c r="J974" s="109"/>
      <c r="K974" s="109"/>
      <c r="L974" s="109"/>
      <c r="M974" s="109"/>
      <c r="N974" s="109"/>
      <c r="O974" s="109"/>
      <c r="P974" s="109"/>
      <c r="Q974" s="109"/>
      <c r="R974" s="109"/>
      <c r="S974" s="109"/>
      <c r="T974" s="109"/>
      <c r="U974" s="109"/>
      <c r="V974" s="109"/>
      <c r="W974" s="109"/>
      <c r="X974" s="109"/>
      <c r="Y974" s="109"/>
      <c r="Z974" s="109"/>
      <c r="AA974" s="109"/>
      <c r="AB974" s="109"/>
    </row>
    <row r="975" spans="1:28" ht="12" customHeight="1">
      <c r="A975" s="109"/>
      <c r="B975" s="109"/>
      <c r="C975" s="109"/>
      <c r="D975" s="109"/>
      <c r="E975" s="109"/>
      <c r="F975" s="109"/>
      <c r="G975" s="109"/>
      <c r="H975" s="109"/>
      <c r="I975" s="109"/>
      <c r="J975" s="109"/>
      <c r="K975" s="109"/>
      <c r="L975" s="109"/>
      <c r="M975" s="109"/>
      <c r="N975" s="109"/>
      <c r="O975" s="109"/>
      <c r="P975" s="109"/>
      <c r="Q975" s="109"/>
      <c r="R975" s="109"/>
      <c r="S975" s="109"/>
      <c r="T975" s="109"/>
      <c r="U975" s="109"/>
      <c r="V975" s="109"/>
      <c r="W975" s="109"/>
      <c r="X975" s="109"/>
      <c r="Y975" s="109"/>
      <c r="Z975" s="109"/>
      <c r="AA975" s="109"/>
      <c r="AB975" s="109"/>
    </row>
    <row r="976" spans="1:28" ht="12" customHeight="1">
      <c r="A976" s="109"/>
      <c r="B976" s="109"/>
      <c r="C976" s="109"/>
      <c r="D976" s="109"/>
      <c r="E976" s="109"/>
      <c r="F976" s="109"/>
      <c r="G976" s="109"/>
      <c r="H976" s="109"/>
      <c r="I976" s="109"/>
      <c r="J976" s="109"/>
      <c r="K976" s="109"/>
      <c r="L976" s="109"/>
      <c r="M976" s="109"/>
      <c r="N976" s="109"/>
      <c r="O976" s="109"/>
      <c r="P976" s="109"/>
      <c r="Q976" s="109"/>
      <c r="R976" s="109"/>
      <c r="S976" s="109"/>
      <c r="T976" s="109"/>
      <c r="U976" s="109"/>
      <c r="V976" s="109"/>
      <c r="W976" s="109"/>
      <c r="X976" s="109"/>
      <c r="Y976" s="109"/>
      <c r="Z976" s="109"/>
      <c r="AA976" s="109"/>
      <c r="AB976" s="109"/>
    </row>
    <row r="977" spans="1:28" ht="12" customHeight="1">
      <c r="A977" s="109"/>
      <c r="B977" s="109"/>
      <c r="C977" s="109"/>
      <c r="D977" s="109"/>
      <c r="E977" s="109"/>
      <c r="F977" s="109"/>
      <c r="G977" s="109"/>
      <c r="H977" s="109"/>
      <c r="I977" s="109"/>
      <c r="J977" s="109"/>
      <c r="K977" s="109"/>
      <c r="L977" s="109"/>
      <c r="M977" s="109"/>
      <c r="N977" s="109"/>
      <c r="O977" s="109"/>
      <c r="P977" s="109"/>
      <c r="Q977" s="109"/>
      <c r="R977" s="109"/>
      <c r="S977" s="109"/>
      <c r="T977" s="109"/>
      <c r="U977" s="109"/>
      <c r="V977" s="109"/>
      <c r="W977" s="109"/>
      <c r="X977" s="109"/>
      <c r="Y977" s="109"/>
      <c r="Z977" s="109"/>
      <c r="AA977" s="109"/>
      <c r="AB977" s="109"/>
    </row>
    <row r="978" spans="1:28" ht="12" customHeight="1">
      <c r="A978" s="109"/>
      <c r="B978" s="109"/>
      <c r="C978" s="109"/>
      <c r="D978" s="109"/>
      <c r="E978" s="109"/>
      <c r="F978" s="109"/>
      <c r="G978" s="109"/>
      <c r="H978" s="109"/>
      <c r="I978" s="109"/>
      <c r="J978" s="109"/>
      <c r="K978" s="109"/>
      <c r="L978" s="109"/>
      <c r="M978" s="109"/>
      <c r="N978" s="109"/>
      <c r="O978" s="109"/>
      <c r="P978" s="109"/>
      <c r="Q978" s="109"/>
      <c r="R978" s="109"/>
      <c r="S978" s="109"/>
      <c r="T978" s="109"/>
      <c r="U978" s="109"/>
      <c r="V978" s="109"/>
      <c r="W978" s="109"/>
      <c r="X978" s="109"/>
      <c r="Y978" s="109"/>
      <c r="Z978" s="109"/>
      <c r="AA978" s="109"/>
      <c r="AB978" s="109"/>
    </row>
    <row r="979" spans="1:28" ht="12" customHeight="1">
      <c r="A979" s="109"/>
      <c r="B979" s="109"/>
      <c r="C979" s="109"/>
      <c r="D979" s="109"/>
      <c r="E979" s="109"/>
      <c r="F979" s="109"/>
      <c r="G979" s="109"/>
      <c r="H979" s="109"/>
      <c r="I979" s="109"/>
      <c r="J979" s="109"/>
      <c r="K979" s="109"/>
      <c r="L979" s="109"/>
      <c r="M979" s="109"/>
      <c r="N979" s="109"/>
      <c r="O979" s="109"/>
      <c r="P979" s="109"/>
      <c r="Q979" s="109"/>
      <c r="R979" s="109"/>
      <c r="S979" s="109"/>
      <c r="T979" s="109"/>
      <c r="U979" s="109"/>
      <c r="V979" s="109"/>
      <c r="W979" s="109"/>
      <c r="X979" s="109"/>
      <c r="Y979" s="109"/>
      <c r="Z979" s="109"/>
      <c r="AA979" s="109"/>
      <c r="AB979" s="109"/>
    </row>
    <row r="980" spans="1:28" ht="12" customHeight="1">
      <c r="A980" s="109"/>
      <c r="B980" s="109"/>
      <c r="C980" s="109"/>
      <c r="D980" s="109"/>
      <c r="E980" s="109"/>
      <c r="F980" s="109"/>
      <c r="G980" s="109"/>
      <c r="H980" s="109"/>
      <c r="I980" s="109"/>
      <c r="J980" s="109"/>
      <c r="K980" s="109"/>
      <c r="L980" s="109"/>
      <c r="M980" s="109"/>
      <c r="N980" s="109"/>
      <c r="O980" s="109"/>
      <c r="P980" s="109"/>
      <c r="Q980" s="109"/>
      <c r="R980" s="109"/>
      <c r="S980" s="109"/>
      <c r="T980" s="109"/>
      <c r="U980" s="109"/>
      <c r="V980" s="109"/>
      <c r="W980" s="109"/>
      <c r="X980" s="109"/>
      <c r="Y980" s="109"/>
      <c r="Z980" s="109"/>
      <c r="AA980" s="109"/>
      <c r="AB980" s="109"/>
    </row>
    <row r="981" spans="1:28" ht="12" customHeight="1">
      <c r="A981" s="109"/>
      <c r="B981" s="109"/>
      <c r="C981" s="109"/>
      <c r="D981" s="109"/>
      <c r="E981" s="109"/>
      <c r="F981" s="109"/>
      <c r="G981" s="109"/>
      <c r="H981" s="109"/>
      <c r="I981" s="109"/>
      <c r="J981" s="109"/>
      <c r="K981" s="109"/>
      <c r="L981" s="109"/>
      <c r="M981" s="109"/>
      <c r="N981" s="109"/>
      <c r="O981" s="109"/>
      <c r="P981" s="109"/>
      <c r="Q981" s="109"/>
      <c r="R981" s="109"/>
      <c r="S981" s="109"/>
      <c r="T981" s="109"/>
      <c r="U981" s="109"/>
      <c r="V981" s="109"/>
      <c r="W981" s="109"/>
      <c r="X981" s="109"/>
      <c r="Y981" s="109"/>
      <c r="Z981" s="109"/>
      <c r="AA981" s="109"/>
      <c r="AB981" s="109"/>
    </row>
    <row r="982" spans="1:28" ht="12" customHeight="1">
      <c r="A982" s="109"/>
      <c r="B982" s="109"/>
      <c r="C982" s="109"/>
      <c r="D982" s="109"/>
      <c r="E982" s="109"/>
      <c r="F982" s="109"/>
      <c r="G982" s="109"/>
      <c r="H982" s="109"/>
      <c r="I982" s="109"/>
      <c r="J982" s="109"/>
      <c r="K982" s="109"/>
      <c r="L982" s="109"/>
      <c r="M982" s="109"/>
      <c r="N982" s="109"/>
      <c r="O982" s="109"/>
      <c r="P982" s="109"/>
      <c r="Q982" s="109"/>
      <c r="R982" s="109"/>
      <c r="S982" s="109"/>
      <c r="T982" s="109"/>
      <c r="U982" s="109"/>
      <c r="V982" s="109"/>
      <c r="W982" s="109"/>
      <c r="X982" s="109"/>
      <c r="Y982" s="109"/>
      <c r="Z982" s="109"/>
      <c r="AA982" s="109"/>
      <c r="AB982" s="109"/>
    </row>
    <row r="983" spans="1:28" ht="12" customHeight="1">
      <c r="A983" s="109"/>
      <c r="B983" s="109"/>
      <c r="C983" s="109"/>
      <c r="D983" s="109"/>
      <c r="E983" s="109"/>
      <c r="F983" s="109"/>
      <c r="G983" s="109"/>
      <c r="H983" s="109"/>
      <c r="I983" s="109"/>
      <c r="J983" s="109"/>
      <c r="K983" s="109"/>
      <c r="L983" s="109"/>
      <c r="M983" s="109"/>
      <c r="N983" s="109"/>
      <c r="O983" s="109"/>
      <c r="P983" s="109"/>
      <c r="Q983" s="109"/>
      <c r="R983" s="109"/>
      <c r="S983" s="109"/>
      <c r="T983" s="109"/>
      <c r="U983" s="109"/>
      <c r="V983" s="109"/>
      <c r="W983" s="109"/>
      <c r="X983" s="109"/>
      <c r="Y983" s="109"/>
      <c r="Z983" s="109"/>
      <c r="AA983" s="109"/>
      <c r="AB983" s="109"/>
    </row>
    <row r="984" spans="1:28" ht="12" customHeight="1">
      <c r="A984" s="109"/>
      <c r="B984" s="109"/>
      <c r="C984" s="109"/>
      <c r="D984" s="109"/>
      <c r="E984" s="109"/>
      <c r="F984" s="109"/>
      <c r="G984" s="109"/>
      <c r="H984" s="109"/>
      <c r="I984" s="109"/>
      <c r="J984" s="109"/>
      <c r="K984" s="109"/>
      <c r="L984" s="109"/>
      <c r="M984" s="109"/>
      <c r="N984" s="109"/>
      <c r="O984" s="109"/>
      <c r="P984" s="109"/>
      <c r="Q984" s="109"/>
      <c r="R984" s="109"/>
      <c r="S984" s="109"/>
      <c r="T984" s="109"/>
      <c r="U984" s="109"/>
      <c r="V984" s="109"/>
      <c r="W984" s="109"/>
      <c r="X984" s="109"/>
      <c r="Y984" s="109"/>
      <c r="Z984" s="109"/>
      <c r="AA984" s="109"/>
      <c r="AB984" s="109"/>
    </row>
    <row r="985" spans="1:28" ht="12" customHeight="1">
      <c r="A985" s="109"/>
      <c r="B985" s="109"/>
      <c r="C985" s="109"/>
      <c r="D985" s="109"/>
      <c r="E985" s="109"/>
      <c r="F985" s="109"/>
      <c r="G985" s="109"/>
      <c r="H985" s="109"/>
      <c r="I985" s="109"/>
      <c r="J985" s="109"/>
      <c r="K985" s="109"/>
      <c r="L985" s="109"/>
      <c r="M985" s="109"/>
      <c r="N985" s="109"/>
      <c r="O985" s="109"/>
      <c r="P985" s="109"/>
      <c r="Q985" s="109"/>
      <c r="R985" s="109"/>
      <c r="S985" s="109"/>
      <c r="T985" s="109"/>
      <c r="U985" s="109"/>
      <c r="V985" s="109"/>
      <c r="W985" s="109"/>
      <c r="X985" s="109"/>
      <c r="Y985" s="109"/>
      <c r="Z985" s="109"/>
      <c r="AA985" s="109"/>
      <c r="AB985" s="109"/>
    </row>
    <row r="986" spans="1:28" ht="12" customHeight="1">
      <c r="A986" s="109"/>
      <c r="B986" s="109"/>
      <c r="C986" s="109"/>
      <c r="D986" s="109"/>
      <c r="E986" s="109"/>
      <c r="F986" s="109"/>
      <c r="G986" s="109"/>
      <c r="H986" s="109"/>
      <c r="I986" s="109"/>
      <c r="J986" s="109"/>
      <c r="K986" s="109"/>
      <c r="L986" s="109"/>
      <c r="M986" s="109"/>
      <c r="N986" s="109"/>
      <c r="O986" s="109"/>
      <c r="P986" s="109"/>
      <c r="Q986" s="109"/>
      <c r="R986" s="109"/>
      <c r="S986" s="109"/>
      <c r="T986" s="109"/>
      <c r="U986" s="109"/>
      <c r="V986" s="109"/>
      <c r="W986" s="109"/>
      <c r="X986" s="109"/>
      <c r="Y986" s="109"/>
      <c r="Z986" s="109"/>
      <c r="AA986" s="109"/>
      <c r="AB986" s="109"/>
    </row>
    <row r="987" spans="1:28" ht="12" customHeight="1">
      <c r="A987" s="109"/>
      <c r="B987" s="109"/>
      <c r="C987" s="109"/>
      <c r="D987" s="109"/>
      <c r="E987" s="109"/>
      <c r="F987" s="109"/>
      <c r="G987" s="109"/>
      <c r="H987" s="109"/>
      <c r="I987" s="109"/>
      <c r="J987" s="109"/>
      <c r="K987" s="109"/>
      <c r="L987" s="109"/>
      <c r="M987" s="109"/>
      <c r="N987" s="109"/>
      <c r="O987" s="109"/>
      <c r="P987" s="109"/>
      <c r="Q987" s="109"/>
      <c r="R987" s="109"/>
      <c r="S987" s="109"/>
      <c r="T987" s="109"/>
      <c r="U987" s="109"/>
      <c r="V987" s="109"/>
      <c r="W987" s="109"/>
      <c r="X987" s="109"/>
      <c r="Y987" s="109"/>
      <c r="Z987" s="109"/>
      <c r="AA987" s="109"/>
      <c r="AB987" s="109"/>
    </row>
    <row r="988" spans="1:28" ht="12" customHeight="1">
      <c r="A988" s="109"/>
      <c r="B988" s="109"/>
      <c r="C988" s="109"/>
      <c r="D988" s="109"/>
      <c r="E988" s="109"/>
      <c r="F988" s="109"/>
      <c r="G988" s="109"/>
      <c r="H988" s="109"/>
      <c r="I988" s="109"/>
      <c r="J988" s="109"/>
      <c r="K988" s="109"/>
      <c r="L988" s="109"/>
      <c r="M988" s="109"/>
      <c r="N988" s="109"/>
      <c r="O988" s="109"/>
      <c r="P988" s="109"/>
      <c r="Q988" s="109"/>
      <c r="R988" s="109"/>
      <c r="S988" s="109"/>
      <c r="T988" s="109"/>
      <c r="U988" s="109"/>
      <c r="V988" s="109"/>
      <c r="W988" s="109"/>
      <c r="X988" s="109"/>
      <c r="Y988" s="109"/>
      <c r="Z988" s="109"/>
      <c r="AA988" s="109"/>
      <c r="AB988" s="109"/>
    </row>
    <row r="989" spans="1:28" ht="12" customHeight="1">
      <c r="A989" s="109"/>
      <c r="B989" s="109"/>
      <c r="C989" s="109"/>
      <c r="D989" s="109"/>
      <c r="E989" s="109"/>
      <c r="F989" s="109"/>
      <c r="G989" s="109"/>
      <c r="H989" s="109"/>
      <c r="I989" s="109"/>
      <c r="J989" s="109"/>
      <c r="K989" s="109"/>
      <c r="L989" s="109"/>
      <c r="M989" s="109"/>
      <c r="N989" s="109"/>
      <c r="O989" s="109"/>
      <c r="P989" s="109"/>
      <c r="Q989" s="109"/>
      <c r="R989" s="109"/>
      <c r="S989" s="109"/>
      <c r="T989" s="109"/>
      <c r="U989" s="109"/>
      <c r="V989" s="109"/>
      <c r="W989" s="109"/>
      <c r="X989" s="109"/>
      <c r="Y989" s="109"/>
      <c r="Z989" s="109"/>
      <c r="AA989" s="109"/>
      <c r="AB989" s="109"/>
    </row>
    <row r="990" spans="1:28" ht="12" customHeight="1">
      <c r="A990" s="109"/>
      <c r="B990" s="109"/>
      <c r="C990" s="109"/>
      <c r="D990" s="109"/>
      <c r="E990" s="109"/>
      <c r="F990" s="109"/>
      <c r="G990" s="109"/>
      <c r="H990" s="109"/>
      <c r="I990" s="109"/>
      <c r="J990" s="109"/>
      <c r="K990" s="109"/>
      <c r="L990" s="109"/>
      <c r="M990" s="109"/>
      <c r="N990" s="109"/>
      <c r="O990" s="109"/>
      <c r="P990" s="109"/>
      <c r="Q990" s="109"/>
      <c r="R990" s="109"/>
      <c r="S990" s="109"/>
      <c r="T990" s="109"/>
      <c r="U990" s="109"/>
      <c r="V990" s="109"/>
      <c r="W990" s="109"/>
      <c r="X990" s="109"/>
      <c r="Y990" s="109"/>
      <c r="Z990" s="109"/>
      <c r="AA990" s="109"/>
      <c r="AB990" s="109"/>
    </row>
    <row r="991" spans="1:28" ht="12" customHeight="1">
      <c r="A991" s="109"/>
      <c r="B991" s="109"/>
      <c r="C991" s="109"/>
      <c r="D991" s="109"/>
      <c r="E991" s="109"/>
      <c r="F991" s="109"/>
      <c r="G991" s="109"/>
      <c r="H991" s="109"/>
      <c r="I991" s="109"/>
      <c r="J991" s="109"/>
      <c r="K991" s="109"/>
      <c r="L991" s="109"/>
      <c r="M991" s="109"/>
      <c r="N991" s="109"/>
      <c r="O991" s="109"/>
      <c r="P991" s="109"/>
      <c r="Q991" s="109"/>
      <c r="R991" s="109"/>
      <c r="S991" s="109"/>
      <c r="T991" s="109"/>
      <c r="U991" s="109"/>
      <c r="V991" s="109"/>
      <c r="W991" s="109"/>
      <c r="X991" s="109"/>
      <c r="Y991" s="109"/>
      <c r="Z991" s="109"/>
      <c r="AA991" s="109"/>
      <c r="AB991" s="109"/>
    </row>
    <row r="992" spans="1:28" ht="12" customHeight="1">
      <c r="A992" s="109"/>
      <c r="B992" s="109"/>
      <c r="C992" s="109"/>
      <c r="D992" s="109"/>
      <c r="E992" s="109"/>
      <c r="F992" s="109"/>
      <c r="G992" s="109"/>
      <c r="H992" s="109"/>
      <c r="I992" s="109"/>
      <c r="J992" s="109"/>
      <c r="K992" s="109"/>
      <c r="L992" s="109"/>
      <c r="M992" s="109"/>
      <c r="N992" s="109"/>
      <c r="O992" s="109"/>
      <c r="P992" s="109"/>
      <c r="Q992" s="109"/>
      <c r="R992" s="109"/>
      <c r="S992" s="109"/>
      <c r="T992" s="109"/>
      <c r="U992" s="109"/>
      <c r="V992" s="109"/>
      <c r="W992" s="109"/>
      <c r="X992" s="109"/>
      <c r="Y992" s="109"/>
      <c r="Z992" s="109"/>
      <c r="AA992" s="109"/>
      <c r="AB992" s="109"/>
    </row>
    <row r="993" spans="1:28" ht="12" customHeight="1">
      <c r="A993" s="109"/>
      <c r="B993" s="109"/>
      <c r="C993" s="109"/>
      <c r="D993" s="109"/>
      <c r="E993" s="109"/>
      <c r="F993" s="109"/>
      <c r="G993" s="109"/>
      <c r="H993" s="109"/>
      <c r="I993" s="109"/>
      <c r="J993" s="109"/>
      <c r="K993" s="109"/>
      <c r="L993" s="109"/>
      <c r="M993" s="109"/>
      <c r="N993" s="109"/>
      <c r="O993" s="109"/>
      <c r="P993" s="109"/>
      <c r="Q993" s="109"/>
      <c r="R993" s="109"/>
      <c r="S993" s="109"/>
      <c r="T993" s="109"/>
      <c r="U993" s="109"/>
      <c r="V993" s="109"/>
      <c r="W993" s="109"/>
      <c r="X993" s="109"/>
      <c r="Y993" s="109"/>
      <c r="Z993" s="109"/>
      <c r="AA993" s="109"/>
      <c r="AB993" s="109"/>
    </row>
    <row r="994" spans="1:28" ht="12" customHeight="1">
      <c r="A994" s="109"/>
      <c r="B994" s="109"/>
      <c r="C994" s="109"/>
      <c r="D994" s="109"/>
      <c r="E994" s="109"/>
      <c r="F994" s="109"/>
      <c r="G994" s="109"/>
      <c r="H994" s="109"/>
      <c r="I994" s="109"/>
      <c r="J994" s="109"/>
      <c r="K994" s="109"/>
      <c r="L994" s="109"/>
      <c r="M994" s="109"/>
      <c r="N994" s="109"/>
      <c r="O994" s="109"/>
      <c r="P994" s="109"/>
      <c r="Q994" s="109"/>
      <c r="R994" s="109"/>
      <c r="S994" s="109"/>
      <c r="T994" s="109"/>
      <c r="U994" s="109"/>
      <c r="V994" s="109"/>
      <c r="W994" s="109"/>
      <c r="X994" s="109"/>
      <c r="Y994" s="109"/>
      <c r="Z994" s="109"/>
      <c r="AA994" s="109"/>
      <c r="AB994" s="109"/>
    </row>
    <row r="995" spans="1:28" ht="12" customHeight="1">
      <c r="A995" s="109"/>
      <c r="B995" s="109"/>
      <c r="C995" s="109"/>
      <c r="D995" s="109"/>
      <c r="E995" s="109"/>
      <c r="F995" s="109"/>
      <c r="G995" s="109"/>
      <c r="H995" s="109"/>
      <c r="I995" s="109"/>
      <c r="J995" s="109"/>
      <c r="K995" s="109"/>
      <c r="L995" s="109"/>
      <c r="M995" s="109"/>
      <c r="N995" s="109"/>
      <c r="O995" s="109"/>
      <c r="P995" s="109"/>
      <c r="Q995" s="109"/>
      <c r="R995" s="109"/>
      <c r="S995" s="109"/>
      <c r="T995" s="109"/>
      <c r="U995" s="109"/>
      <c r="V995" s="109"/>
      <c r="W995" s="109"/>
      <c r="X995" s="109"/>
      <c r="Y995" s="109"/>
      <c r="Z995" s="109"/>
      <c r="AA995" s="109"/>
      <c r="AB995" s="109"/>
    </row>
    <row r="996" spans="1:28" ht="12" customHeight="1">
      <c r="A996" s="109"/>
      <c r="B996" s="109"/>
      <c r="C996" s="109"/>
      <c r="D996" s="109"/>
      <c r="E996" s="109"/>
      <c r="F996" s="109"/>
      <c r="G996" s="109"/>
      <c r="H996" s="109"/>
      <c r="I996" s="109"/>
      <c r="J996" s="109"/>
      <c r="K996" s="109"/>
      <c r="L996" s="109"/>
      <c r="M996" s="109"/>
      <c r="N996" s="109"/>
      <c r="O996" s="109"/>
      <c r="P996" s="109"/>
      <c r="Q996" s="109"/>
      <c r="R996" s="109"/>
      <c r="S996" s="109"/>
      <c r="T996" s="109"/>
      <c r="U996" s="109"/>
      <c r="V996" s="109"/>
      <c r="W996" s="109"/>
      <c r="X996" s="109"/>
      <c r="Y996" s="109"/>
      <c r="Z996" s="109"/>
      <c r="AA996" s="109"/>
      <c r="AB996" s="109"/>
    </row>
    <row r="997" spans="1:28" ht="12" customHeight="1">
      <c r="A997" s="109"/>
      <c r="B997" s="109"/>
      <c r="C997" s="109"/>
      <c r="D997" s="109"/>
      <c r="E997" s="109"/>
      <c r="F997" s="109"/>
      <c r="G997" s="109"/>
      <c r="H997" s="109"/>
      <c r="I997" s="109"/>
      <c r="J997" s="109"/>
      <c r="K997" s="109"/>
      <c r="L997" s="109"/>
      <c r="M997" s="109"/>
      <c r="N997" s="109"/>
      <c r="O997" s="109"/>
      <c r="P997" s="109"/>
      <c r="Q997" s="109"/>
      <c r="R997" s="109"/>
      <c r="S997" s="109"/>
      <c r="T997" s="109"/>
      <c r="U997" s="109"/>
      <c r="V997" s="109"/>
      <c r="W997" s="109"/>
      <c r="X997" s="109"/>
      <c r="Y997" s="109"/>
      <c r="Z997" s="109"/>
      <c r="AA997" s="109"/>
      <c r="AB997" s="109"/>
    </row>
    <row r="998" spans="1:28" ht="12" customHeight="1">
      <c r="A998" s="109"/>
      <c r="B998" s="109"/>
      <c r="C998" s="109"/>
      <c r="D998" s="109"/>
      <c r="E998" s="109"/>
      <c r="F998" s="109"/>
      <c r="G998" s="109"/>
      <c r="H998" s="109"/>
      <c r="I998" s="109"/>
      <c r="J998" s="109"/>
      <c r="K998" s="109"/>
      <c r="L998" s="109"/>
      <c r="M998" s="109"/>
      <c r="N998" s="109"/>
      <c r="O998" s="109"/>
      <c r="P998" s="109"/>
      <c r="Q998" s="109"/>
      <c r="R998" s="109"/>
      <c r="S998" s="109"/>
      <c r="T998" s="109"/>
      <c r="U998" s="109"/>
      <c r="V998" s="109"/>
      <c r="W998" s="109"/>
      <c r="X998" s="109"/>
      <c r="Y998" s="109"/>
      <c r="Z998" s="109"/>
      <c r="AA998" s="109"/>
      <c r="AB998" s="109"/>
    </row>
    <row r="999" spans="1:28" ht="12" customHeight="1">
      <c r="A999" s="109"/>
      <c r="B999" s="109"/>
      <c r="C999" s="109"/>
      <c r="D999" s="109"/>
      <c r="E999" s="109"/>
      <c r="F999" s="109"/>
      <c r="G999" s="109"/>
      <c r="H999" s="109"/>
      <c r="I999" s="109"/>
      <c r="J999" s="109"/>
      <c r="K999" s="109"/>
      <c r="L999" s="109"/>
      <c r="M999" s="109"/>
      <c r="N999" s="109"/>
      <c r="O999" s="109"/>
      <c r="P999" s="109"/>
      <c r="Q999" s="109"/>
      <c r="R999" s="109"/>
      <c r="S999" s="109"/>
      <c r="T999" s="109"/>
      <c r="U999" s="109"/>
      <c r="V999" s="109"/>
      <c r="W999" s="109"/>
      <c r="X999" s="109"/>
      <c r="Y999" s="109"/>
      <c r="Z999" s="109"/>
      <c r="AA999" s="109"/>
      <c r="AB999" s="109"/>
    </row>
    <row r="1000" spans="1:28" ht="12" customHeight="1">
      <c r="A1000" s="109"/>
      <c r="B1000" s="109"/>
      <c r="C1000" s="109"/>
      <c r="D1000" s="109"/>
      <c r="E1000" s="109"/>
      <c r="F1000" s="109"/>
      <c r="G1000" s="109"/>
      <c r="H1000" s="109"/>
      <c r="I1000" s="109"/>
      <c r="J1000" s="109"/>
      <c r="K1000" s="109"/>
      <c r="L1000" s="109"/>
      <c r="M1000" s="109"/>
      <c r="N1000" s="109"/>
      <c r="O1000" s="109"/>
      <c r="P1000" s="109"/>
      <c r="Q1000" s="109"/>
      <c r="R1000" s="109"/>
      <c r="S1000" s="109"/>
      <c r="T1000" s="109"/>
      <c r="U1000" s="109"/>
      <c r="V1000" s="109"/>
      <c r="W1000" s="109"/>
      <c r="X1000" s="109"/>
      <c r="Y1000" s="109"/>
      <c r="Z1000" s="109"/>
      <c r="AA1000" s="109"/>
      <c r="AB1000" s="109"/>
    </row>
    <row r="1001" spans="1:28" ht="12" customHeight="1">
      <c r="A1001" s="109"/>
      <c r="B1001" s="109"/>
      <c r="C1001" s="109"/>
      <c r="D1001" s="109"/>
      <c r="E1001" s="109"/>
      <c r="F1001" s="109"/>
      <c r="G1001" s="109"/>
      <c r="H1001" s="109"/>
      <c r="I1001" s="109"/>
      <c r="J1001" s="109"/>
      <c r="K1001" s="109"/>
      <c r="L1001" s="109"/>
      <c r="M1001" s="109"/>
      <c r="N1001" s="109"/>
      <c r="O1001" s="109"/>
      <c r="P1001" s="109"/>
      <c r="Q1001" s="109"/>
      <c r="R1001" s="109"/>
      <c r="S1001" s="109"/>
      <c r="T1001" s="109"/>
      <c r="U1001" s="109"/>
      <c r="V1001" s="109"/>
      <c r="W1001" s="109"/>
      <c r="X1001" s="109"/>
      <c r="Y1001" s="109"/>
      <c r="Z1001" s="109"/>
      <c r="AA1001" s="109"/>
      <c r="AB1001" s="109"/>
    </row>
    <row r="1002" spans="1:28" ht="12" customHeight="1">
      <c r="A1002" s="109"/>
      <c r="B1002" s="109"/>
      <c r="C1002" s="109"/>
      <c r="D1002" s="109"/>
      <c r="E1002" s="109"/>
      <c r="F1002" s="109"/>
      <c r="G1002" s="109"/>
      <c r="H1002" s="109"/>
      <c r="I1002" s="109"/>
      <c r="J1002" s="109"/>
      <c r="K1002" s="109"/>
      <c r="L1002" s="109"/>
      <c r="M1002" s="109"/>
      <c r="N1002" s="109"/>
      <c r="O1002" s="109"/>
      <c r="P1002" s="109"/>
      <c r="Q1002" s="109"/>
      <c r="R1002" s="109"/>
      <c r="S1002" s="109"/>
      <c r="T1002" s="109"/>
      <c r="U1002" s="109"/>
      <c r="V1002" s="109"/>
      <c r="W1002" s="109"/>
      <c r="X1002" s="109"/>
      <c r="Y1002" s="109"/>
      <c r="Z1002" s="109"/>
      <c r="AA1002" s="109"/>
      <c r="AB1002" s="109"/>
    </row>
    <row r="1003" spans="1:28" ht="12" customHeight="1">
      <c r="A1003" s="109"/>
      <c r="B1003" s="109"/>
      <c r="C1003" s="109"/>
      <c r="D1003" s="109"/>
      <c r="E1003" s="109"/>
      <c r="F1003" s="109"/>
      <c r="G1003" s="109"/>
      <c r="H1003" s="109"/>
      <c r="I1003" s="109"/>
      <c r="J1003" s="109"/>
      <c r="K1003" s="109"/>
      <c r="L1003" s="109"/>
      <c r="M1003" s="109"/>
      <c r="N1003" s="109"/>
      <c r="O1003" s="109"/>
      <c r="P1003" s="109"/>
      <c r="Q1003" s="109"/>
      <c r="R1003" s="109"/>
      <c r="S1003" s="109"/>
      <c r="T1003" s="109"/>
      <c r="U1003" s="109"/>
      <c r="V1003" s="109"/>
      <c r="W1003" s="109"/>
      <c r="X1003" s="109"/>
      <c r="Y1003" s="109"/>
      <c r="Z1003" s="109"/>
      <c r="AA1003" s="109"/>
      <c r="AB1003" s="109"/>
    </row>
    <row r="1004" spans="1:28" ht="12" customHeight="1">
      <c r="A1004" s="109"/>
      <c r="B1004" s="109"/>
      <c r="C1004" s="109"/>
      <c r="D1004" s="109"/>
      <c r="E1004" s="109"/>
      <c r="F1004" s="109"/>
      <c r="G1004" s="109"/>
      <c r="H1004" s="109"/>
      <c r="I1004" s="109"/>
      <c r="J1004" s="109"/>
      <c r="K1004" s="109"/>
      <c r="L1004" s="109"/>
      <c r="M1004" s="109"/>
      <c r="N1004" s="109"/>
      <c r="O1004" s="109"/>
      <c r="P1004" s="109"/>
      <c r="Q1004" s="109"/>
      <c r="R1004" s="109"/>
      <c r="S1004" s="109"/>
      <c r="T1004" s="109"/>
      <c r="U1004" s="109"/>
      <c r="V1004" s="109"/>
      <c r="W1004" s="109"/>
      <c r="X1004" s="109"/>
      <c r="Y1004" s="109"/>
      <c r="Z1004" s="109"/>
      <c r="AA1004" s="109"/>
      <c r="AB1004" s="109"/>
    </row>
  </sheetData>
  <autoFilter ref="B3:L3"/>
  <mergeCells count="1">
    <mergeCell ref="B1:L1"/>
  </mergeCells>
  <conditionalFormatting sqref="J66:K66">
    <cfRule type="cellIs" dxfId="0" priority="1" operator="lessThan">
      <formula>0</formula>
    </cfRule>
  </conditionalFormatting>
  <pageMargins left="0.511811024" right="0.511811024" top="0.78740157499999996" bottom="0.78740157499999996" header="0" footer="0"/>
  <pageSetup paperSize="9" scale="6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C13"/>
  <sheetViews>
    <sheetView showGridLines="0" zoomScale="120" zoomScaleNormal="120" workbookViewId="0">
      <selection activeCell="B14" sqref="B14"/>
    </sheetView>
  </sheetViews>
  <sheetFormatPr defaultRowHeight="15"/>
  <cols>
    <col min="2" max="2" width="51.28515625" customWidth="1"/>
    <col min="3" max="3" width="40.28515625" customWidth="1"/>
  </cols>
  <sheetData>
    <row r="2" spans="2:3" ht="15.75">
      <c r="B2" s="222" t="s">
        <v>627</v>
      </c>
    </row>
    <row r="3" spans="2:3">
      <c r="B3" s="223" t="s">
        <v>616</v>
      </c>
      <c r="C3" s="223" t="s">
        <v>625</v>
      </c>
    </row>
    <row r="4" spans="2:3">
      <c r="B4" s="5" t="s">
        <v>617</v>
      </c>
      <c r="C4" s="31">
        <v>228900</v>
      </c>
    </row>
    <row r="5" spans="2:3">
      <c r="B5" s="5" t="s">
        <v>618</v>
      </c>
      <c r="C5" s="31">
        <v>50400</v>
      </c>
    </row>
    <row r="6" spans="2:3">
      <c r="B6" s="5" t="s">
        <v>619</v>
      </c>
      <c r="C6" s="31">
        <v>33600</v>
      </c>
    </row>
    <row r="7" spans="2:3">
      <c r="B7" s="5" t="s">
        <v>620</v>
      </c>
      <c r="C7" s="31">
        <v>8400</v>
      </c>
    </row>
    <row r="8" spans="2:3">
      <c r="B8" s="5" t="s">
        <v>621</v>
      </c>
      <c r="C8" s="31">
        <v>50000</v>
      </c>
    </row>
    <row r="9" spans="2:3">
      <c r="B9" s="5" t="s">
        <v>622</v>
      </c>
      <c r="C9" s="31">
        <v>2000</v>
      </c>
    </row>
    <row r="10" spans="2:3">
      <c r="B10" s="5" t="s">
        <v>623</v>
      </c>
      <c r="C10" s="31">
        <v>13250</v>
      </c>
    </row>
    <row r="11" spans="2:3">
      <c r="B11" s="5" t="s">
        <v>624</v>
      </c>
      <c r="C11" s="31">
        <v>173207.67999999999</v>
      </c>
    </row>
    <row r="12" spans="2:3" ht="18.75">
      <c r="B12" s="19" t="s">
        <v>626</v>
      </c>
      <c r="C12" s="224">
        <f>SUM(C4:C11)</f>
        <v>559757.67999999993</v>
      </c>
    </row>
    <row r="13" spans="2:3">
      <c r="B13" s="225" t="s">
        <v>733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Geral</vt:lpstr>
      <vt:lpstr>Resumo</vt:lpstr>
      <vt:lpstr>Assistência Estudantil</vt:lpstr>
      <vt:lpstr>Obras e serv. eng.</vt:lpstr>
      <vt:lpstr>Terceirização</vt:lpstr>
      <vt:lpstr>Outros contratos Mossoró</vt:lpstr>
      <vt:lpstr>Outros contratos campi</vt:lpstr>
      <vt:lpstr>Bolsas pesquisa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Daiane Costa</dc:creator>
  <cp:lastModifiedBy>Daiane Costa</cp:lastModifiedBy>
  <cp:lastPrinted>2023-10-04T13:34:10Z</cp:lastPrinted>
  <dcterms:created xsi:type="dcterms:W3CDTF">2023-06-22T17:34:20Z</dcterms:created>
  <dcterms:modified xsi:type="dcterms:W3CDTF">2023-10-04T14:06:34Z</dcterms:modified>
</cp:coreProperties>
</file>