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 activeTab="1"/>
  </bookViews>
  <sheets>
    <sheet name="Geral" sheetId="8" r:id="rId1"/>
    <sheet name="Resumo" sheetId="1" r:id="rId2"/>
    <sheet name="Assistência Estudantil" sheetId="2" r:id="rId3"/>
    <sheet name="Obras e serv. eng." sheetId="4" r:id="rId4"/>
    <sheet name="Terceirização" sheetId="3" r:id="rId5"/>
    <sheet name="Outros contratos Mossoró" sheetId="5" r:id="rId6"/>
    <sheet name="Outros contratos campi" sheetId="7" r:id="rId7"/>
    <sheet name="Bolsas pesquisa" sheetId="6" r:id="rId8"/>
  </sheets>
  <definedNames>
    <definedName name="_xlnm._FilterDatabase" localSheetId="6" hidden="1">'Outros contratos campi'!$B$3:$L$3</definedName>
  </definedNames>
  <calcPr calcId="145621"/>
</workbook>
</file>

<file path=xl/calcChain.xml><?xml version="1.0" encoding="utf-8"?>
<calcChain xmlns="http://schemas.openxmlformats.org/spreadsheetml/2006/main">
  <c r="D29" i="1" l="1"/>
  <c r="H16" i="4"/>
  <c r="G25" i="4"/>
  <c r="G16" i="4"/>
  <c r="I12" i="8" l="1"/>
  <c r="I3" i="8"/>
  <c r="K3" i="8"/>
  <c r="M3" i="8"/>
  <c r="I4" i="8"/>
  <c r="K4" i="8"/>
  <c r="M4" i="8"/>
  <c r="I5" i="8"/>
  <c r="K5" i="8"/>
  <c r="M5" i="8"/>
  <c r="I6" i="8"/>
  <c r="K6" i="8"/>
  <c r="M6" i="8"/>
  <c r="I7" i="8"/>
  <c r="K7" i="8"/>
  <c r="M7" i="8"/>
  <c r="I8" i="8"/>
  <c r="K8" i="8"/>
  <c r="M8" i="8"/>
  <c r="I9" i="8"/>
  <c r="K9" i="8"/>
  <c r="M9" i="8"/>
  <c r="I10" i="8"/>
  <c r="K10" i="8"/>
  <c r="M10" i="8"/>
  <c r="D18" i="1" l="1"/>
  <c r="K36" i="7"/>
  <c r="I35" i="7"/>
  <c r="K35" i="7" s="1"/>
  <c r="K34" i="7"/>
  <c r="I34" i="7"/>
  <c r="I33" i="7"/>
  <c r="K33" i="7" s="1"/>
  <c r="K32" i="7"/>
  <c r="I32" i="7"/>
  <c r="I31" i="7"/>
  <c r="K31" i="7" s="1"/>
  <c r="K30" i="7"/>
  <c r="I30" i="7"/>
  <c r="I29" i="7"/>
  <c r="K29" i="7" s="1"/>
  <c r="K28" i="7"/>
  <c r="I28" i="7"/>
  <c r="K27" i="7"/>
  <c r="K26" i="7"/>
  <c r="I26" i="7"/>
  <c r="K25" i="7"/>
  <c r="I24" i="7"/>
  <c r="K24" i="7" s="1"/>
  <c r="I23" i="7"/>
  <c r="K23" i="7" s="1"/>
  <c r="I22" i="7"/>
  <c r="K21" i="7"/>
  <c r="I21" i="7"/>
  <c r="K20" i="7"/>
  <c r="I20" i="7"/>
  <c r="K19" i="7"/>
  <c r="I19" i="7"/>
  <c r="K18" i="7"/>
  <c r="I18" i="7"/>
  <c r="K17" i="7"/>
  <c r="I17" i="7"/>
  <c r="K16" i="7"/>
  <c r="I16" i="7"/>
  <c r="K15" i="7"/>
  <c r="I15" i="7"/>
  <c r="K14" i="7"/>
  <c r="I14" i="7"/>
  <c r="K13" i="7"/>
  <c r="I13" i="7"/>
  <c r="K11" i="7"/>
  <c r="I11" i="7"/>
  <c r="K10" i="7"/>
  <c r="I10" i="7"/>
  <c r="K9" i="7"/>
  <c r="I9" i="7"/>
  <c r="K8" i="7"/>
  <c r="I8" i="7"/>
  <c r="K7" i="7"/>
  <c r="K42" i="7" s="1"/>
  <c r="I7" i="7"/>
  <c r="K6" i="7"/>
  <c r="I6" i="7"/>
  <c r="K5" i="7"/>
  <c r="I5" i="7"/>
  <c r="K4" i="7"/>
  <c r="I4" i="7"/>
  <c r="I40" i="7" s="1"/>
  <c r="K44" i="7" l="1"/>
  <c r="K43" i="7"/>
  <c r="K46" i="7" s="1"/>
  <c r="D21" i="1"/>
  <c r="C12" i="6"/>
  <c r="K113" i="5"/>
  <c r="K111" i="5"/>
  <c r="K99" i="5"/>
  <c r="K66" i="5"/>
  <c r="K15" i="5"/>
  <c r="K13" i="5"/>
  <c r="K12" i="5"/>
  <c r="K11" i="5"/>
  <c r="K9" i="5"/>
  <c r="H110" i="5"/>
  <c r="K110" i="5" s="1"/>
  <c r="K109" i="5"/>
  <c r="H109" i="5"/>
  <c r="H108" i="5"/>
  <c r="K108" i="5" s="1"/>
  <c r="K107" i="5"/>
  <c r="H107" i="5"/>
  <c r="K106" i="5"/>
  <c r="H105" i="5"/>
  <c r="K105" i="5" s="1"/>
  <c r="K104" i="5"/>
  <c r="H104" i="5"/>
  <c r="H98" i="5"/>
  <c r="K98" i="5" s="1"/>
  <c r="K97" i="5"/>
  <c r="H97" i="5"/>
  <c r="K96" i="5"/>
  <c r="K95" i="5"/>
  <c r="H95" i="5"/>
  <c r="H94" i="5"/>
  <c r="K94" i="5" s="1"/>
  <c r="K93" i="5"/>
  <c r="H93" i="5"/>
  <c r="K92" i="5"/>
  <c r="H91" i="5"/>
  <c r="K90" i="5"/>
  <c r="K89" i="5"/>
  <c r="H89" i="5"/>
  <c r="H88" i="5"/>
  <c r="K88" i="5" s="1"/>
  <c r="K87" i="5"/>
  <c r="K86" i="5"/>
  <c r="K85" i="5"/>
  <c r="K84" i="5"/>
  <c r="K83" i="5"/>
  <c r="K82" i="5"/>
  <c r="K81" i="5"/>
  <c r="K80" i="5"/>
  <c r="K79" i="5"/>
  <c r="H79" i="5"/>
  <c r="H78" i="5"/>
  <c r="K78" i="5" s="1"/>
  <c r="K77" i="5"/>
  <c r="H77" i="5"/>
  <c r="H76" i="5"/>
  <c r="K76" i="5" s="1"/>
  <c r="K75" i="5"/>
  <c r="K74" i="5"/>
  <c r="K73" i="5"/>
  <c r="K72" i="5"/>
  <c r="K71" i="5"/>
  <c r="K70" i="5"/>
  <c r="K69" i="5"/>
  <c r="K68" i="5"/>
  <c r="K67" i="5"/>
  <c r="K65" i="5"/>
  <c r="K64" i="5"/>
  <c r="K63" i="5"/>
  <c r="K62" i="5"/>
  <c r="K61" i="5"/>
  <c r="K60" i="5"/>
  <c r="K59" i="5"/>
  <c r="K58" i="5"/>
  <c r="K55" i="5"/>
  <c r="H46" i="5"/>
  <c r="K46" i="5" s="1"/>
  <c r="K45" i="5"/>
  <c r="H45" i="5"/>
  <c r="H44" i="5"/>
  <c r="K44" i="5" s="1"/>
  <c r="K43" i="5"/>
  <c r="K42" i="5"/>
  <c r="H41" i="5"/>
  <c r="K41" i="5" s="1"/>
  <c r="K40" i="5"/>
  <c r="H40" i="5"/>
  <c r="H39" i="5"/>
  <c r="K39" i="5" s="1"/>
  <c r="K38" i="5"/>
  <c r="J37" i="5"/>
  <c r="K37" i="5" s="1"/>
  <c r="H37" i="5"/>
  <c r="K36" i="5"/>
  <c r="H36" i="5"/>
  <c r="H35" i="5"/>
  <c r="K35" i="5" s="1"/>
  <c r="K34" i="5"/>
  <c r="H34" i="5"/>
  <c r="J33" i="5"/>
  <c r="J32" i="5"/>
  <c r="H32" i="5"/>
  <c r="J31" i="5"/>
  <c r="H31" i="5"/>
  <c r="K30" i="5"/>
  <c r="K29" i="5"/>
  <c r="H29" i="5"/>
  <c r="K28" i="5"/>
  <c r="K27" i="5"/>
  <c r="K26" i="5"/>
  <c r="H25" i="5"/>
  <c r="K25" i="5" s="1"/>
  <c r="K24" i="5"/>
  <c r="H24" i="5"/>
  <c r="H23" i="5"/>
  <c r="K23" i="5" s="1"/>
  <c r="K22" i="5"/>
  <c r="J22" i="5"/>
  <c r="H22" i="5"/>
  <c r="H21" i="5"/>
  <c r="K21" i="5" s="1"/>
  <c r="K20" i="5"/>
  <c r="H20" i="5"/>
  <c r="H19" i="5"/>
  <c r="K19" i="5" s="1"/>
  <c r="K18" i="5"/>
  <c r="H18" i="5"/>
  <c r="H17" i="5"/>
  <c r="K17" i="5" s="1"/>
  <c r="H16" i="5"/>
  <c r="K16" i="5" s="1"/>
  <c r="K14" i="5"/>
  <c r="H12" i="5"/>
  <c r="L12" i="5" s="1"/>
  <c r="H10" i="5"/>
  <c r="K10" i="5" s="1"/>
  <c r="H9" i="5"/>
  <c r="H8" i="5"/>
  <c r="K8" i="5" s="1"/>
  <c r="J7" i="5"/>
  <c r="H7" i="5"/>
  <c r="F7" i="5"/>
  <c r="H5" i="5"/>
  <c r="K5" i="5" s="1"/>
  <c r="F5" i="5"/>
  <c r="J4" i="5"/>
  <c r="H4" i="5"/>
  <c r="G26" i="1" l="1"/>
  <c r="D30" i="1"/>
  <c r="D34" i="1" s="1"/>
  <c r="H25" i="4"/>
  <c r="D20" i="1" s="1"/>
  <c r="G24" i="4"/>
  <c r="G23" i="4"/>
  <c r="F22" i="4"/>
  <c r="G22" i="4" s="1"/>
  <c r="F21" i="4"/>
  <c r="G21" i="4" s="1"/>
  <c r="F20" i="4"/>
  <c r="G20" i="4" s="1"/>
  <c r="F19" i="4"/>
  <c r="E19" i="4"/>
  <c r="G19" i="4" s="1"/>
  <c r="D19" i="1" s="1"/>
  <c r="G14" i="4"/>
  <c r="G13" i="4"/>
  <c r="F12" i="4"/>
  <c r="G12" i="4" s="1"/>
  <c r="G11" i="4"/>
  <c r="D17" i="1" l="1"/>
  <c r="D26" i="1" s="1"/>
  <c r="G38" i="1" s="1"/>
  <c r="F24" i="3"/>
  <c r="G14" i="1" l="1"/>
  <c r="D11" i="1"/>
  <c r="D10" i="1"/>
  <c r="G58" i="2"/>
  <c r="H58" i="2" s="1"/>
  <c r="I58" i="2" s="1"/>
  <c r="H57" i="2"/>
  <c r="I57" i="2" s="1"/>
  <c r="G57" i="2"/>
  <c r="G56" i="2"/>
  <c r="H56" i="2" s="1"/>
  <c r="I56" i="2" s="1"/>
  <c r="H55" i="2"/>
  <c r="I55" i="2" s="1"/>
  <c r="G55" i="2"/>
  <c r="G54" i="2"/>
  <c r="H54" i="2" s="1"/>
  <c r="I54" i="2" s="1"/>
  <c r="H53" i="2"/>
  <c r="I53" i="2" s="1"/>
  <c r="G53" i="2"/>
  <c r="G52" i="2"/>
  <c r="H52" i="2" s="1"/>
  <c r="I52" i="2" s="1"/>
  <c r="H51" i="2"/>
  <c r="I51" i="2" s="1"/>
  <c r="G51" i="2"/>
  <c r="H47" i="2"/>
  <c r="I47" i="2" s="1"/>
  <c r="G47" i="2"/>
  <c r="G46" i="2"/>
  <c r="H46" i="2" s="1"/>
  <c r="I46" i="2" s="1"/>
  <c r="H45" i="2"/>
  <c r="I45" i="2" s="1"/>
  <c r="G45" i="2"/>
  <c r="G44" i="2"/>
  <c r="H44" i="2" s="1"/>
  <c r="I44" i="2" s="1"/>
  <c r="H43" i="2"/>
  <c r="I43" i="2" s="1"/>
  <c r="G43" i="2"/>
  <c r="G42" i="2"/>
  <c r="H42" i="2" s="1"/>
  <c r="I42" i="2" s="1"/>
  <c r="H41" i="2"/>
  <c r="I41" i="2" s="1"/>
  <c r="G41" i="2"/>
  <c r="G40" i="2"/>
  <c r="H40" i="2" s="1"/>
  <c r="I40" i="2" s="1"/>
  <c r="G36" i="2"/>
  <c r="H36" i="2" s="1"/>
  <c r="I36" i="2" s="1"/>
  <c r="H35" i="2"/>
  <c r="I35" i="2" s="1"/>
  <c r="G35" i="2"/>
  <c r="G34" i="2"/>
  <c r="H34" i="2" s="1"/>
  <c r="I34" i="2" s="1"/>
  <c r="H33" i="2"/>
  <c r="I33" i="2" s="1"/>
  <c r="G33" i="2"/>
  <c r="G32" i="2"/>
  <c r="H32" i="2" s="1"/>
  <c r="I32" i="2" s="1"/>
  <c r="H31" i="2"/>
  <c r="I31" i="2" s="1"/>
  <c r="G31" i="2"/>
  <c r="G30" i="2"/>
  <c r="H30" i="2" s="1"/>
  <c r="I30" i="2" s="1"/>
  <c r="I29" i="2"/>
  <c r="G28" i="2"/>
  <c r="H28" i="2" s="1"/>
  <c r="I28" i="2" s="1"/>
  <c r="G24" i="2"/>
  <c r="H24" i="2" s="1"/>
  <c r="I24" i="2" s="1"/>
  <c r="H23" i="2"/>
  <c r="I23" i="2" s="1"/>
  <c r="G23" i="2"/>
  <c r="G22" i="2"/>
  <c r="H22" i="2" s="1"/>
  <c r="I22" i="2" s="1"/>
  <c r="H21" i="2"/>
  <c r="I21" i="2" s="1"/>
  <c r="G21" i="2"/>
  <c r="G20" i="2"/>
  <c r="H20" i="2" s="1"/>
  <c r="I20" i="2" s="1"/>
  <c r="H19" i="2"/>
  <c r="I19" i="2" s="1"/>
  <c r="G19" i="2"/>
  <c r="G18" i="2"/>
  <c r="H18" i="2" s="1"/>
  <c r="I18" i="2" s="1"/>
  <c r="H17" i="2"/>
  <c r="I17" i="2" s="1"/>
  <c r="G17" i="2"/>
  <c r="I48" i="2" l="1"/>
  <c r="I25" i="2"/>
  <c r="I59" i="2"/>
  <c r="I37" i="2"/>
  <c r="I61" i="2" l="1"/>
  <c r="G34" i="1" l="1"/>
  <c r="D14" i="1"/>
  <c r="G39" i="1" l="1"/>
  <c r="G37" i="1"/>
  <c r="J40" i="7"/>
  <c r="K40" i="7"/>
</calcChain>
</file>

<file path=xl/comments1.xml><?xml version="1.0" encoding="utf-8"?>
<comments xmlns="http://schemas.openxmlformats.org/spreadsheetml/2006/main">
  <authors>
    <author/>
  </authors>
  <commentList>
    <comment ref="I3" authorId="0">
      <text>
        <r>
          <rPr>
            <sz val="11"/>
            <color theme="1"/>
            <rFont val="Calibri"/>
            <family val="2"/>
            <scheme val="minor"/>
          </rPr>
          <t>======
ID#AAAAs5IWO0A
Setor de Contratos UFERSA    (2022-08-22 15:42:57)
COLUNA COM FÓRMULA - NÃO ALTERAR</t>
        </r>
      </text>
    </comment>
    <comment ref="H38" authorId="0">
      <text>
        <r>
          <rPr>
            <sz val="11"/>
            <color theme="1"/>
            <rFont val="Calibri"/>
            <family val="2"/>
            <scheme val="minor"/>
          </rPr>
          <t>======
ID#AAAAxrXcshI
Diego Henrique Bezerra    (2023-05-24 11:20:54)
A vigência encerrará em 07/09/2023. Realizaremos a prorrogação da vigência. As nove parcelas consideram os pagamentos até dezembro.</t>
        </r>
      </text>
    </comment>
    <comment ref="G39" authorId="0">
      <text>
        <r>
          <rPr>
            <sz val="11"/>
            <color theme="1"/>
            <rFont val="Calibri"/>
            <family val="2"/>
            <scheme val="minor"/>
          </rPr>
          <t>======
ID#AAAAxrXcshQ
Diego Henrique Bezerra    (2023-05-24 11:35:44)
Esse valor é referente ao quantitativo de postos ativos.</t>
        </r>
      </text>
    </comment>
    <comment ref="H41" authorId="0">
      <text>
        <r>
          <rPr>
            <sz val="11"/>
            <color theme="1"/>
            <rFont val="Calibri"/>
            <family val="2"/>
            <scheme val="minor"/>
          </rPr>
          <t>======
ID#AAAAxrXcshU
Diego Henrique Bezerra    (2023-05-24 11:37:43)
Contrato rescindido, mas ainda falta realizar a medição final.</t>
        </r>
      </text>
    </comment>
    <comment ref="G132" authorId="0">
      <text>
        <r>
          <rPr>
            <sz val="11"/>
            <color theme="1"/>
            <rFont val="Calibri"/>
            <family val="2"/>
            <scheme val="minor"/>
          </rPr>
          <t>Valor médio das notas menos o valor do aluguel
======</t>
        </r>
      </text>
    </comment>
  </commentList>
</comments>
</file>

<file path=xl/sharedStrings.xml><?xml version="1.0" encoding="utf-8"?>
<sst xmlns="http://schemas.openxmlformats.org/spreadsheetml/2006/main" count="1120" uniqueCount="765">
  <si>
    <t>Crédito Disponível</t>
  </si>
  <si>
    <t>PNAES</t>
  </si>
  <si>
    <t>Ação</t>
  </si>
  <si>
    <t>Bolsas e auxílios</t>
  </si>
  <si>
    <t>4002 - Despesas diversas</t>
  </si>
  <si>
    <t>Subtotal</t>
  </si>
  <si>
    <t>Custeio</t>
  </si>
  <si>
    <t>R$</t>
  </si>
  <si>
    <t>20RK</t>
  </si>
  <si>
    <t>20RK - Fonte 0100</t>
  </si>
  <si>
    <t>20GK</t>
  </si>
  <si>
    <t>20RK - Fonte 0144</t>
  </si>
  <si>
    <t>20GK - Fonte 0100</t>
  </si>
  <si>
    <t>Capital</t>
  </si>
  <si>
    <t>20RK - Fonte 0151</t>
  </si>
  <si>
    <t>8282 - Fonte 0100</t>
  </si>
  <si>
    <t>8282 - Fonte 0144</t>
  </si>
  <si>
    <t>Situação Orçamentária até dezembro</t>
  </si>
  <si>
    <t>Saldo PNAES</t>
  </si>
  <si>
    <t>Saldo Custeio</t>
  </si>
  <si>
    <t>Saldo Capital</t>
  </si>
  <si>
    <t>Demandas de empenho para pagamentos até dezembro</t>
  </si>
  <si>
    <t>Assistência Estudantil</t>
  </si>
  <si>
    <t>Restaurante universitário</t>
  </si>
  <si>
    <t>NECESSIDADE DE EMPENHO PARA RESTAURANTE UNIVERSITÁRIO PNAES - 2023</t>
  </si>
  <si>
    <t>CONTRATO</t>
  </si>
  <si>
    <t>CONTRATADA</t>
  </si>
  <si>
    <t>OBJETO</t>
  </si>
  <si>
    <t>CAMPUS</t>
  </si>
  <si>
    <t>NECESSIDADE EMPENHO*</t>
  </si>
  <si>
    <t>25/2018</t>
  </si>
  <si>
    <t>PUPO RESTAURANTE</t>
  </si>
  <si>
    <t>RESTAURANTE UNIVERSITÁRIO</t>
  </si>
  <si>
    <t xml:space="preserve"> MOSSORÓ</t>
  </si>
  <si>
    <t>26/2023</t>
  </si>
  <si>
    <t>SAMIR CAVALCANTE AUR</t>
  </si>
  <si>
    <t xml:space="preserve"> PAU DOS FERROS</t>
  </si>
  <si>
    <t>27/2023</t>
  </si>
  <si>
    <t xml:space="preserve"> ANGICOS</t>
  </si>
  <si>
    <t>28/2023</t>
  </si>
  <si>
    <t>CARAÚBAS</t>
  </si>
  <si>
    <t>*Já considerado os saldos do empenhos, com projeção até dezembro</t>
  </si>
  <si>
    <t>TOTAL</t>
  </si>
  <si>
    <t>NECESSIDADE DE EMPENHO PARA BOLSAS E AUXÍLIOS PNAES - 2023</t>
  </si>
  <si>
    <t>CAMPUS MOSSORÓ</t>
  </si>
  <si>
    <t>BOLSAS PNAES 2022</t>
  </si>
  <si>
    <t>EMPENHO</t>
  </si>
  <si>
    <t>SALDO</t>
  </si>
  <si>
    <t>VALOR</t>
  </si>
  <si>
    <t>QUANT.</t>
  </si>
  <si>
    <t>VALOR MENSAL</t>
  </si>
  <si>
    <t>OUT/NOV/DEZ*3</t>
  </si>
  <si>
    <t>REFORÇO</t>
  </si>
  <si>
    <t>BOLSA ACADÊMICA</t>
  </si>
  <si>
    <t>2023NE000162</t>
  </si>
  <si>
    <t>ACESSIBILIDADE</t>
  </si>
  <si>
    <t>2023NE000160</t>
  </si>
  <si>
    <t>PROMISAES</t>
  </si>
  <si>
    <t>2023NE000099/2023NE000562</t>
  </si>
  <si>
    <t>AUXÍLIO CRECHE</t>
  </si>
  <si>
    <t>2023NE000158</t>
  </si>
  <si>
    <t>AUXÍLIO TRANSPORTE</t>
  </si>
  <si>
    <t>2023NE000159</t>
  </si>
  <si>
    <t>AUXÍLIO ESPORTE</t>
  </si>
  <si>
    <t>2023NE000161</t>
  </si>
  <si>
    <t>AUXÍLIO ALIMENTAÇÃO</t>
  </si>
  <si>
    <t>2023NE000163</t>
  </si>
  <si>
    <t>AUXÍLIO COMPLEMENTAR</t>
  </si>
  <si>
    <t>2023NE000166</t>
  </si>
  <si>
    <t>CAMPUS ANGICOS</t>
  </si>
  <si>
    <t>BOLSA ACADÊMICA (fonte 1444)</t>
  </si>
  <si>
    <t>2023NE000046</t>
  </si>
  <si>
    <t>BOLSA ACADÊMICA (fonte 100)</t>
  </si>
  <si>
    <t>2023NE000011</t>
  </si>
  <si>
    <t>-</t>
  </si>
  <si>
    <t>2023NE000039</t>
  </si>
  <si>
    <t>2023NE000014</t>
  </si>
  <si>
    <t>2023NE000012</t>
  </si>
  <si>
    <t>2023NE000013</t>
  </si>
  <si>
    <t>2023NE000008</t>
  </si>
  <si>
    <t>2023NE000009</t>
  </si>
  <si>
    <t>CAMPUS CARAÚBAS</t>
  </si>
  <si>
    <t>SET/OUT/NOV/DEZ*4</t>
  </si>
  <si>
    <t>2023NE000016-01</t>
  </si>
  <si>
    <t>2022NE000022-01</t>
  </si>
  <si>
    <t>2022NE000021-01</t>
  </si>
  <si>
    <t>2023NE000010-01</t>
  </si>
  <si>
    <t>2023NE000011-01</t>
  </si>
  <si>
    <t>2023NE000015-01</t>
  </si>
  <si>
    <t>2023NE000008-01</t>
  </si>
  <si>
    <t>CAMPUS PAU DOS FERROS</t>
  </si>
  <si>
    <t>2023NE000016</t>
  </si>
  <si>
    <t>2023NE000020</t>
  </si>
  <si>
    <t>2023NE000018</t>
  </si>
  <si>
    <t>2023NE000019</t>
  </si>
  <si>
    <t>2023NE000007</t>
  </si>
  <si>
    <t>NECESSIDADE TOTAL</t>
  </si>
  <si>
    <t>Contratos de terceirização</t>
  </si>
  <si>
    <t>Bolsas e apoio à pesquisa</t>
  </si>
  <si>
    <t>Aquisições de materiais de consumo</t>
  </si>
  <si>
    <t>Obras em andamento - complemento</t>
  </si>
  <si>
    <t>Obras em andamento - aditivos</t>
  </si>
  <si>
    <t>Aquisições de equipamentos</t>
  </si>
  <si>
    <t>4002 - Incluir</t>
  </si>
  <si>
    <t>20RK - Hovet</t>
  </si>
  <si>
    <t>20RK - Medicina</t>
  </si>
  <si>
    <t>4572 - Capacitação</t>
  </si>
  <si>
    <t>a) Fechamento do restaurante universitário no período de recesso acadêmico</t>
  </si>
  <si>
    <t>b) Suspensão do pagamento de bolsas e auxílios no período de recesso acadêmico</t>
  </si>
  <si>
    <t>c) Descontinuidade do pagamento do auxílio emergencial para o semestre 2023.2</t>
  </si>
  <si>
    <t>d) Suspensão de serviços não essenciais como detetização, instalação de brises, cortinas e persianas</t>
  </si>
  <si>
    <t>e) Redução dos serviços de manutenção predial e de refrigeração</t>
  </si>
  <si>
    <t>g) Redução de viagens institucionais a fim de evitar pagamento de diárias, passagens e uso do transporte</t>
  </si>
  <si>
    <t>h) Redução na realização de eventos internos e externos</t>
  </si>
  <si>
    <t>i) Adiar repasses referentes à Convênios para a fundação de apoio</t>
  </si>
  <si>
    <t>j) Adiar novas aquisições de materiais de consumo, equipamentos e contratação de serviços</t>
  </si>
  <si>
    <t>4002 - Auxílios (0100+0144)</t>
  </si>
  <si>
    <t>20GK - Idiomas sem fronteiras</t>
  </si>
  <si>
    <t>PROJEÇÃO DE DESPESA - 2023</t>
  </si>
  <si>
    <t>PRAZO DE VIGÊNCIA</t>
  </si>
  <si>
    <t>VALOR PARA EMPENHAR</t>
  </si>
  <si>
    <t>30/2018</t>
  </si>
  <si>
    <t>RIO GRANDE DO NORTE SERVIÇOS DE VIGILÂNCIA E SEGURANÇA LTDA</t>
  </si>
  <si>
    <t>VIGILÂNCIA</t>
  </si>
  <si>
    <t>16/2020</t>
  </si>
  <si>
    <t>CLAREAR COMÉRCIO E SERVIÇOS DE MÃO DE OBRA – EIRELI-ME</t>
  </si>
  <si>
    <t>AUXILIAR DE ENFERMAGEM</t>
  </si>
  <si>
    <t>25/2022</t>
  </si>
  <si>
    <t>VENEZA</t>
  </si>
  <si>
    <t>ALMOXARIFE</t>
  </si>
  <si>
    <t>38/2022</t>
  </si>
  <si>
    <t>JAVE YIRE SERVIÇOS LTDA</t>
  </si>
  <si>
    <t>MANUTENÇÃO PREDIAL</t>
  </si>
  <si>
    <t>20/2023</t>
  </si>
  <si>
    <t>F2 SERVIÇOS</t>
  </si>
  <si>
    <t>LIMPEZA</t>
  </si>
  <si>
    <t>21/2023</t>
  </si>
  <si>
    <t>PROSEG CONSULTORIA SERVIÇOS ESPECIALIZADOS LTDA</t>
  </si>
  <si>
    <t>SERVIÇOS AGRÁRIOS</t>
  </si>
  <si>
    <t>23/2023</t>
  </si>
  <si>
    <t>CRASSOL</t>
  </si>
  <si>
    <t>PORTARIA</t>
  </si>
  <si>
    <t>37/2023</t>
  </si>
  <si>
    <t>AUXILIAR ADMINISTRATIVO / AUXILIAR DE LABORATÓRIO</t>
  </si>
  <si>
    <t>18/2021</t>
  </si>
  <si>
    <t>LEANDRO F. TOMÉ</t>
  </si>
  <si>
    <t>LIMPEZA (TERCEIRIZAÇÃO)</t>
  </si>
  <si>
    <t>09/2022</t>
  </si>
  <si>
    <t>ALFORGE SEGURANÇA PATRIMONIAL LTDA</t>
  </si>
  <si>
    <t>VIGILÂNCIA (TERCEIRIZAÇÃO)</t>
  </si>
  <si>
    <t>24/2023</t>
  </si>
  <si>
    <t>STRATÉGIA COMÉRCIO E SERVIÇOS</t>
  </si>
  <si>
    <t>PORTEIRO (TERCEIRIZAÇÃO)</t>
  </si>
  <si>
    <t>25/2023</t>
  </si>
  <si>
    <t xml:space="preserve"> CARAÚBAS</t>
  </si>
  <si>
    <t>10/2022</t>
  </si>
  <si>
    <t>01/2019</t>
  </si>
  <si>
    <t>LDS SERVICOS DE LIMPEZA LTDA</t>
  </si>
  <si>
    <t>40/2022</t>
  </si>
  <si>
    <t>JAVE YIRÊ SERVIÇOS LTDA</t>
  </si>
  <si>
    <t>MANUTENÇÃO PREDIAL (TERCEIRIZAÇÃO)</t>
  </si>
  <si>
    <t>08/2022</t>
  </si>
  <si>
    <t>22/2023</t>
  </si>
  <si>
    <t>CLAREAR COM. SERV. MAO DE OBRA LTDA</t>
  </si>
  <si>
    <t>17/2021</t>
  </si>
  <si>
    <t>LEANDRO F TOME</t>
  </si>
  <si>
    <t>59/2022</t>
  </si>
  <si>
    <t>* Busca urgente por recursos adicionais junto ao MEC, seja através de suplemento na LOA ou através de TED.</t>
  </si>
  <si>
    <t>Outras medidas necessárias:</t>
  </si>
  <si>
    <t>CONTRATOS DE OBRAS E SERVIÇOS DE ENGENHARIA VIGENTES - CONTROLE DE VALORES EMPENHADOS</t>
  </si>
  <si>
    <t>DATA DE ATUALIZAÇÃO: 28/09/2023</t>
  </si>
  <si>
    <t>DESPESAS DE CAPITAL</t>
  </si>
  <si>
    <t>OBJETO DO CONTRATO</t>
  </si>
  <si>
    <t>PRAZO FINAL DE VIGÊNCIA</t>
  </si>
  <si>
    <t>VALOR TOTAL</t>
  </si>
  <si>
    <t>VALOR EMPENHADO</t>
  </si>
  <si>
    <t>VALOR PENDENTE DE EMPENHO</t>
  </si>
  <si>
    <t>NOTAS DE EMPENHO</t>
  </si>
  <si>
    <t>OBSERVAÇÕES</t>
  </si>
  <si>
    <t>CBA CONSTRUÇÕES LTDA</t>
  </si>
  <si>
    <t>Construção do Núcleo Integrado de Práticas das Ciências Sociais Aplicadas</t>
  </si>
  <si>
    <t>2021NE000223, 2022NE000202, 2022NE000798, 2023NE000198</t>
  </si>
  <si>
    <t>///</t>
  </si>
  <si>
    <t>34/2022</t>
  </si>
  <si>
    <t>I L AZEVEDO ENGENHARIA EIRELI</t>
  </si>
  <si>
    <t>Construção do muro do Parque Tecnológico (1ª etapa)</t>
  </si>
  <si>
    <t>2022NE000581, 2022NE000873, 2023NE000176</t>
  </si>
  <si>
    <t>46/2022</t>
  </si>
  <si>
    <t>F T S SERVIÇOS DE CONSTRUÇÕES E COMÉRCIO LTDA</t>
  </si>
  <si>
    <t>Construção de Anexo para abrigar o sistema de refrigeração do prédio do Centro Integrado de Inovação Tecnológica do Semiárido - CITED, do Campus da UFERSA em Mossoró</t>
  </si>
  <si>
    <t>2022NE000782</t>
  </si>
  <si>
    <t>56/2022</t>
  </si>
  <si>
    <t>CONSTRUTORA DIOGENES LTDA</t>
  </si>
  <si>
    <t>Construção do Centro de Inovação Tecnológica e Empreendedorismo do Semiárido da UFERSA em Mossoró/RN - etapa 02: rampa de acesso</t>
  </si>
  <si>
    <t>2022NE000871</t>
  </si>
  <si>
    <t>57/2022</t>
  </si>
  <si>
    <t>CONSTRUTORA DANTAS E SERVICOS RAFAEL MOREIRA LTDA</t>
  </si>
  <si>
    <t>Construção do Centro de Inovação Tecnológica e Empreendedorismo do Semiárido da UFERSA em Mossoró/RN - etapa 02: reforço estrutural</t>
  </si>
  <si>
    <t>2022NE000872</t>
  </si>
  <si>
    <t>14/2023</t>
  </si>
  <si>
    <t>BDF ENGENHARIA INTEGRADA E SERVICOS LTDA</t>
  </si>
  <si>
    <t>Construção de academias ao ar livre no Campus Mossoró</t>
  </si>
  <si>
    <t>2023NE000408</t>
  </si>
  <si>
    <t>Solicitado através do Memorando Eletrônico nº 06/2023-SECOT, de 25/09/2023.</t>
  </si>
  <si>
    <t>16/2023</t>
  </si>
  <si>
    <t>FERRAZZI ENGENHARIA E CONSTRUÇÕES LTDA</t>
  </si>
  <si>
    <t>Construção de academias ao ar livre no Campus Caraúbas</t>
  </si>
  <si>
    <t>2023NE000675</t>
  </si>
  <si>
    <t>17/2023</t>
  </si>
  <si>
    <t>GLOBAL PROJETOS, CONSTRUÇÕES E TRANSPORTES LTDA</t>
  </si>
  <si>
    <t>Construção de academias ao ar livre no Campus Angicos</t>
  </si>
  <si>
    <t>2023NE000410</t>
  </si>
  <si>
    <t>18/2023</t>
  </si>
  <si>
    <t>JK CONSTRUTORA COMERCIO E SERVICOS LTDA</t>
  </si>
  <si>
    <t>Construção de academias ao ar livre no Campus Pau dos Ferros</t>
  </si>
  <si>
    <t>2023NE000411</t>
  </si>
  <si>
    <t>Solicitado através do Memorando Eletrônico nº 07/2023-SECOT, de 25/09/2023.</t>
  </si>
  <si>
    <t>DESPESAS DE CUSTEIO</t>
  </si>
  <si>
    <t>29/2022</t>
  </si>
  <si>
    <t>ENGEVISA SERVIÇOS DE ENGENHARIA EIRELI</t>
  </si>
  <si>
    <t>Serviços de operação eventual, manutenção corretiva e preventiva, com fornecimento e reposição de peças novas, relativamente aos equipamentos que compõem os postos de medição, subestações abrigadas e/ ou aéreas e as redes aéreas de baixa e/ou média tensão, instalados nos Campi</t>
  </si>
  <si>
    <t>Aditivo de prazo formalizado recentemente. Vigência até novembro/2023. Como valor parcial para atender demanda inicial dos novos 3 (três) meses da contratação, foi solicitado o valor parcial de R$ 62.000, 00 do total de R$ 377.880,75.</t>
  </si>
  <si>
    <t>04/2023</t>
  </si>
  <si>
    <t>MCR SISTEMAS E CONSULTORIA LTDA</t>
  </si>
  <si>
    <t>Licenças de softwares de Design Gráfico (AUTODESK AEC - Architecture, Engineering and Construction Collection), com direito de atualização e suporte</t>
  </si>
  <si>
    <t>2022NE001013, 2023NE000324</t>
  </si>
  <si>
    <t>54/2022</t>
  </si>
  <si>
    <t>Reforma e adaptação para instalação de pinacoteca no prédio central da UFERSA em Mossoró</t>
  </si>
  <si>
    <t> 2022NE000854, 2023NE000111</t>
  </si>
  <si>
    <t>55/2022</t>
  </si>
  <si>
    <t>CORINGA CONSTRUÇÕES LTDA</t>
  </si>
  <si>
    <t>Serviços de recuperação predial do “Bloco de Laboratórios I” da UFERSA em Caraúbas</t>
  </si>
  <si>
    <t>2022NE000916, 2023NE000300</t>
  </si>
  <si>
    <t>12/2023</t>
  </si>
  <si>
    <t>Serviços remanescentes da construção do bloco administrati vo e de salas de aula do Curso de Medicina (Bloco B) da UFERSA</t>
  </si>
  <si>
    <t>2023NE000293</t>
  </si>
  <si>
    <t>Solicitado através do Memorando Eletrônico nº 12/2023-SECOT, de 27/09/2023.</t>
  </si>
  <si>
    <t>19/2023</t>
  </si>
  <si>
    <t>2 LS ENGENHARIA E CONSULTORIA LTDA</t>
  </si>
  <si>
    <t>Serviços remanescentes da obra de reforma do auditório, anexo e casa de máquinas do Expocenter da Ufersa</t>
  </si>
  <si>
    <t>2023NE000407</t>
  </si>
  <si>
    <t>Solicitado através do Memorando Eletrônico nº 09/2023-SECOT, de 26/09/2023.</t>
  </si>
  <si>
    <t>35/2023</t>
  </si>
  <si>
    <t>RC ENGENHARIA E SOLUÇÕES INTEGRADAS LTDA</t>
  </si>
  <si>
    <t>Serviços de recuperação dos blocos "Laboratórios II" e "Professores I" do campus da UFERSA em Pau dos Ferros</t>
  </si>
  <si>
    <t>2023NE000844</t>
  </si>
  <si>
    <t>Aguardando liberação de orçamento para solicitar reforço de empenho</t>
  </si>
  <si>
    <t>PREVISÃO DE ADITIVO</t>
  </si>
  <si>
    <t> 37.766,25</t>
  </si>
  <si>
    <t>Outros contratos</t>
  </si>
  <si>
    <t>Resumo da Situação Orçamentária em: 29/09/2023</t>
  </si>
  <si>
    <t>PROJEÇÃO DE DESPESA - ref.: setembro/2023</t>
  </si>
  <si>
    <t>CÓDIGO SIORG</t>
  </si>
  <si>
    <t>NATUREZA</t>
  </si>
  <si>
    <t>VALOR MENSAL ESTIMADO DA DESPESA (ÚLTIMA FATURA OU MÉDIA DO CONSUMO)</t>
  </si>
  <si>
    <t>PARCELAS A PAGAR EM 2023</t>
  </si>
  <si>
    <t>PREVISÃO DE PAGAMENTO EM 2023</t>
  </si>
  <si>
    <t>NOTAS DE EMPENHO COM SALDO</t>
  </si>
  <si>
    <t>SALDO DE EMPENHO</t>
  </si>
  <si>
    <t>117/2017</t>
  </si>
  <si>
    <t>TERCEIRIZAÇÃO</t>
  </si>
  <si>
    <t>2023NE000287 e 2023NE000288</t>
  </si>
  <si>
    <t>Contrato em processo de encerramento. O saldo será remanejado para outro contrato.</t>
  </si>
  <si>
    <t>2023NE000210</t>
  </si>
  <si>
    <t>58/2022</t>
  </si>
  <si>
    <t>TRADUTOR/INTÉRPRETE DE LIBRAS</t>
  </si>
  <si>
    <t>R$ 41.635,44</t>
  </si>
  <si>
    <t>2023NE000330</t>
  </si>
  <si>
    <t>R$ 240.039,39</t>
  </si>
  <si>
    <t>TMA PIMENTEL SERVIÇOS COMBINADOS E APOIO ADMINISTRATIVO EIRELI</t>
  </si>
  <si>
    <t>MOTORISTAS</t>
  </si>
  <si>
    <t>2023NE000078 e 2023NE000079</t>
  </si>
  <si>
    <t>42/2022</t>
  </si>
  <si>
    <t>A3 LOCAÇÃO DE MÃO DE OBRA</t>
  </si>
  <si>
    <t>AUXILIAR DE SAÚDE BUCAL</t>
  </si>
  <si>
    <t>2023NE000290</t>
  </si>
  <si>
    <t>2023NE000473</t>
  </si>
  <si>
    <t>2023NE000513</t>
  </si>
  <si>
    <t>2023NE000081</t>
  </si>
  <si>
    <t>2023NE000175</t>
  </si>
  <si>
    <t>2023NE000561</t>
  </si>
  <si>
    <t>19/2020</t>
  </si>
  <si>
    <t>DESIGNER GRÁFICO</t>
  </si>
  <si>
    <t>2023NE000785 / 2023NE000076</t>
  </si>
  <si>
    <t>2023NE000146</t>
  </si>
  <si>
    <t>Contrato em formalização. Estão sendo contemplados apenas 13 auxiliares (12 recepcionista + 1 contínuo) + 6 auxiliares de laboratórios (sendo 2 com recurso da medicina)</t>
  </si>
  <si>
    <t>28/2018</t>
  </si>
  <si>
    <t>REALIZA SERVICOS TERCEIRIZADOS EIRELI</t>
  </si>
  <si>
    <t>RECEPCIONISTA</t>
  </si>
  <si>
    <t>2023NE000738</t>
  </si>
  <si>
    <t>COSERN</t>
  </si>
  <si>
    <t>ENERGIA E ÁGUA/ESGOTO</t>
  </si>
  <si>
    <t>ENERGIA ELÉTRICA -  ILHA DE SANTA LUZIA</t>
  </si>
  <si>
    <t>2023NE000143</t>
  </si>
  <si>
    <t>ENERGIA ELÉTRICA - ALAGOINHA</t>
  </si>
  <si>
    <t>2023NE000144</t>
  </si>
  <si>
    <t>126/2016</t>
  </si>
  <si>
    <t>ENERGIA ELÉTRICA - NPJ</t>
  </si>
  <si>
    <t>2023NE000138</t>
  </si>
  <si>
    <t>21/2019</t>
  </si>
  <si>
    <t>ENERGIA ELÉTRICA - CAMPUS OESTE</t>
  </si>
  <si>
    <t>2023NE000139</t>
  </si>
  <si>
    <t>22/2019</t>
  </si>
  <si>
    <t>ENERGIA ELÉTRICA - NUTESA</t>
  </si>
  <si>
    <t>2020NE000196/2023NE000140</t>
  </si>
  <si>
    <t>13/2021</t>
  </si>
  <si>
    <t>ENERGIA ELÉTRICA - CAMPUS LESTE</t>
  </si>
  <si>
    <t>2023NE00141</t>
  </si>
  <si>
    <t>23091.002019.2022-88 (INEXIGIBILIDADE Nº 03/2022)</t>
  </si>
  <si>
    <t>CAERN</t>
  </si>
  <si>
    <t>ÁGUA POTÁVEL - PRÁTICA JURÍDICA</t>
  </si>
  <si>
    <t>2023NE000652</t>
  </si>
  <si>
    <t>118/2016</t>
  </si>
  <si>
    <t>ÁGUA/ESGOTO - ILHA DE SANTA LUZIA</t>
  </si>
  <si>
    <t>2023NE000332</t>
  </si>
  <si>
    <t>UNIVERSO TELECOM (BRISANET)</t>
  </si>
  <si>
    <t>TELEFONIA E INTERNET</t>
  </si>
  <si>
    <t>TELEFONIA FIXA</t>
  </si>
  <si>
    <t>2021NE000055/2021NE000057</t>
  </si>
  <si>
    <t>33/2021</t>
  </si>
  <si>
    <t>TIM S.A.</t>
  </si>
  <si>
    <t>TELEFONIA MÓVEL</t>
  </si>
  <si>
    <t>2023NE000214</t>
  </si>
  <si>
    <t>G4 FLEX COMÉRCIO E SERVIÇOS DE INFORMÁTICA LTDA - ME</t>
  </si>
  <si>
    <t>TELEFONIA IP</t>
  </si>
  <si>
    <t>2023NE000181</t>
  </si>
  <si>
    <t>23/2022</t>
  </si>
  <si>
    <t>TOP WEB</t>
  </si>
  <si>
    <t>INTERNET - LINK REDUNDANTE</t>
  </si>
  <si>
    <t>2023NE000698</t>
  </si>
  <si>
    <t>24/2022</t>
  </si>
  <si>
    <t>BRISANET</t>
  </si>
  <si>
    <t>INTERNET - LINK TRANSPORTE DE DADOS</t>
  </si>
  <si>
    <t>2023NE000480 / 2023NE000786</t>
  </si>
  <si>
    <t>20/2020</t>
  </si>
  <si>
    <t>PORTO SEGURO</t>
  </si>
  <si>
    <t>SEGURO DE VEÍCULOS</t>
  </si>
  <si>
    <t>2020NE800417 (6.329,65); 2021NE000426 (9.670,35)</t>
  </si>
  <si>
    <t>Valores de  empenhos de anos anteriores são referentes ao item de franquia.</t>
  </si>
  <si>
    <t>21/2020</t>
  </si>
  <si>
    <t>2020NE800421 (9.000,00); 2021NE000808 (9.000,00); 2022NE000902 (52,00)</t>
  </si>
  <si>
    <t>15/2020</t>
  </si>
  <si>
    <t>2020NE800384 (26.749,19); 2021NE000270 (27.197,06); 2023NE000670</t>
  </si>
  <si>
    <t>Valores de empenhos de anos anteriores são referentes ao item de franquia.</t>
  </si>
  <si>
    <t>MASTER LOCAÇÕES LTDA</t>
  </si>
  <si>
    <t>TRANSPORTE DE PASSAGEIROS/ABASTECIMENTO E MANUTENÇÃO</t>
  </si>
  <si>
    <t>TRANSPORTE EXECUTIVO</t>
  </si>
  <si>
    <t>2022NE000386 / 2022NE000901 / 2022NE000851 / 2022NE000852 / 2023NE000179 / 2023NE000180 / 2023NE000525 / 2023NE000526</t>
  </si>
  <si>
    <t>01/2023</t>
  </si>
  <si>
    <t>TICKET SOLUÇÕES</t>
  </si>
  <si>
    <t>COMBUSTÍVEIS, FILTROS E ÓLEOS</t>
  </si>
  <si>
    <t>2023NE000229</t>
  </si>
  <si>
    <t>02/2023</t>
  </si>
  <si>
    <t>LINK CARD ADMINISTRADORA DE BENEFÍCIOS EIRELI</t>
  </si>
  <si>
    <t>MANUTENÇÃO DA FROTA (AUTOMÓVEIS E IMPLEMENTOS AGRÍCOLAS)</t>
  </si>
  <si>
    <t>2023NE000110</t>
  </si>
  <si>
    <t>ELEVADORES MASTER LTDA (SERVIÇOS)</t>
  </si>
  <si>
    <t>MANUTENÇÕES</t>
  </si>
  <si>
    <t>MANUTENÇÃO DE PLATAFORMAS ELEVATÓRIAS (SERVIÇOS)</t>
  </si>
  <si>
    <t>2023NE000236 / 2023NE000719</t>
  </si>
  <si>
    <t>ELEVADORES MASTER LTDA (PEÇAS)</t>
  </si>
  <si>
    <t>MANUTENÇÃO DE PLATAFORMAS ELEVATÓRIAS (PEÇAS)</t>
  </si>
  <si>
    <t>2023NE000237 / 2023NE000808</t>
  </si>
  <si>
    <t>36/2022</t>
  </si>
  <si>
    <t>CLPT CONSTRUTORA EIRELI - EPP</t>
  </si>
  <si>
    <t>LOCAÇÃO DE CAMINHÃO E MÁQUINAS PESADAS</t>
  </si>
  <si>
    <t>2023NE000857</t>
  </si>
  <si>
    <t>38/2019</t>
  </si>
  <si>
    <t>TRANSCCOM SERVIÇOS LTDA - EPP</t>
  </si>
  <si>
    <t>MANUTENÇÃO INFRAESTRUTURA DE CABEAMENTO DE REDE INTERNA DE COMUNICAÇÃO DE DADOS</t>
  </si>
  <si>
    <t>2022NE000083 / 2022NE000085 / 2022NE000634 / 2023NE000412 / 2023NE000413 / 2023NE000414</t>
  </si>
  <si>
    <t>JEOL BRASIL</t>
  </si>
  <si>
    <t>MANUTENÇÃO DE MICROSCÓPIO</t>
  </si>
  <si>
    <t>2021NE000892</t>
  </si>
  <si>
    <t>30/2022</t>
  </si>
  <si>
    <t>SHIMADZU DO BRASIL COMÉRCIO LTDA</t>
  </si>
  <si>
    <t>MANUTENÇÃO DE ESPECTOFOTÔMETRO</t>
  </si>
  <si>
    <t>2023NE000283</t>
  </si>
  <si>
    <t>45/2019</t>
  </si>
  <si>
    <t>MB SISTEMA DE CLIMATIZAÇÃO</t>
  </si>
  <si>
    <t>MANUTENÇÃO DE EQUIP. DE REFRIGERAÇÃO</t>
  </si>
  <si>
    <t>29/2023</t>
  </si>
  <si>
    <t>LEANDRO ALLAN - ARCON</t>
  </si>
  <si>
    <t>2023NE000624 / 2023NE000625 / 2023NE000626</t>
  </si>
  <si>
    <t>14/2021</t>
  </si>
  <si>
    <t>ELV ENGENHARIA</t>
  </si>
  <si>
    <t>MANUTENÇÃO DE EQUIP. DE INFRAESTRUTURA</t>
  </si>
  <si>
    <t>2021NE000239 / 2022NE000098</t>
  </si>
  <si>
    <t>27/2022</t>
  </si>
  <si>
    <t>LVX COMÉRCIO E SERVIÇOS</t>
  </si>
  <si>
    <t>MANUTENÇÃO DA PISCINA</t>
  </si>
  <si>
    <t>2023NE000230</t>
  </si>
  <si>
    <t>49/2022</t>
  </si>
  <si>
    <t>LM SERVGRÁFICA E COPIADORA LTDA</t>
  </si>
  <si>
    <t>SERVIÇOS GRÁFICOS</t>
  </si>
  <si>
    <t>SERVIÇOS GRÁFICOS (ADESIVAÇÃO E CAMISETAS)</t>
  </si>
  <si>
    <t>R$ 15.000,00</t>
  </si>
  <si>
    <t>R$ 33.750,00</t>
  </si>
  <si>
    <t>2022NE000921 / 2023NE00373</t>
  </si>
  <si>
    <t>R$ 24.000,00</t>
  </si>
  <si>
    <t>50/2022</t>
  </si>
  <si>
    <t>REJANE A. M. A. BAY - ME</t>
  </si>
  <si>
    <t>SERVIÇOS GRÁFICOS (POLICROMIA/CHAVEIRO)</t>
  </si>
  <si>
    <t>R$ 0,00</t>
  </si>
  <si>
    <t>R$ 2.300,00</t>
  </si>
  <si>
    <t>2022NE000833 / 2022NE000922</t>
  </si>
  <si>
    <t>R$ 920,00</t>
  </si>
  <si>
    <t>R$ 1.380,00</t>
  </si>
  <si>
    <t>51/2022</t>
  </si>
  <si>
    <t>D’COLAR GRÁFICA E ETIQUETAS EIRELI</t>
  </si>
  <si>
    <t>SERVIÇOS GRÁFICOS (CANECA/PIN METÁLICO)</t>
  </si>
  <si>
    <t>R$ 9.249,00</t>
  </si>
  <si>
    <t>2022NE00923 / 2022NE000924</t>
  </si>
  <si>
    <t>R$ 3.174,50</t>
  </si>
  <si>
    <t>R$ 6.074,50</t>
  </si>
  <si>
    <t>52/2022</t>
  </si>
  <si>
    <t>REIS INDÚSTRIA E COMÉRCIO DE BOLSAS E PROMOCIONAIS EIRELI</t>
  </si>
  <si>
    <t>SERVIÇOS GRÁFICOS (BOLSAS E CAMISETAS)</t>
  </si>
  <si>
    <t>R$ 55.945,00</t>
  </si>
  <si>
    <t>2022NE000839 / 2022NE000925</t>
  </si>
  <si>
    <t>R$ 11.189,18</t>
  </si>
  <si>
    <t>53/2022</t>
  </si>
  <si>
    <t>TAVARES &amp; TAVARES EMPREENDIMENTOS COMERCIAIS LTDA</t>
  </si>
  <si>
    <t>SERVIÇOS GRÁFICOS (AGENDA PERMENANTE)</t>
  </si>
  <si>
    <t>R$ 11.850,00</t>
  </si>
  <si>
    <t>R$ 79.000,00</t>
  </si>
  <si>
    <t>2022NE000840 / 2022NE000926</t>
  </si>
  <si>
    <t>R$ 15.800,00</t>
  </si>
  <si>
    <t>65/2018</t>
  </si>
  <si>
    <t>A. M. ABRANTES DE OLIVEIRA-ME</t>
  </si>
  <si>
    <t>SERVIÇOS GRÁFICOS (FAIXAS, BANNER E CHAVES)</t>
  </si>
  <si>
    <t>2023NE000511 / 2023NE000528</t>
  </si>
  <si>
    <t>44/2019</t>
  </si>
  <si>
    <t>TAVARES &amp; TAVARES EMPREENDIMENTOS COMERCIAIS LTDA – ME</t>
  </si>
  <si>
    <t>IMPRESSÃO DE LIVROS</t>
  </si>
  <si>
    <t>R$ 4.740,00</t>
  </si>
  <si>
    <t>R$ 46.680,00</t>
  </si>
  <si>
    <t xml:space="preserve">2022NE000619 </t>
  </si>
  <si>
    <t>R$ 5.350,00</t>
  </si>
  <si>
    <t>R$ 41.330,00</t>
  </si>
  <si>
    <t>R$ 46.650,00</t>
  </si>
  <si>
    <t>2020NE800921 / 2022NE000150 / 2023NE000239</t>
  </si>
  <si>
    <t>R$ 48.334,00</t>
  </si>
  <si>
    <t>54/2018</t>
  </si>
  <si>
    <t>IMPRENSA NACIONAL</t>
  </si>
  <si>
    <t>PUBLICAÇÕES</t>
  </si>
  <si>
    <t>PUBLICAÇÕES NO DIÁRIO OFICIAL</t>
  </si>
  <si>
    <t>Não há NE e não precisa emitir. a UFERSA tem gratuidade nas publicações no DOU.</t>
  </si>
  <si>
    <t>14/2019</t>
  </si>
  <si>
    <t>EMPRESA BRASIL DE COMUNICAÇÃO S.A. – EBC</t>
  </si>
  <si>
    <t>PUBLICAÇÕES DIVERSAS</t>
  </si>
  <si>
    <t>2023NE000415</t>
  </si>
  <si>
    <t>41/2022</t>
  </si>
  <si>
    <t>MBM SEGURADORA</t>
  </si>
  <si>
    <t>SEGURO DE ESTAGIÁRIOS</t>
  </si>
  <si>
    <t>ESTÁGIOS</t>
  </si>
  <si>
    <t>2022NE000679</t>
  </si>
  <si>
    <t>11/2021</t>
  </si>
  <si>
    <t>Serviço Nacional de Aprendizagem Industrial/SENAI</t>
  </si>
  <si>
    <t>SERVIÇOS TÉCNICOS</t>
  </si>
  <si>
    <t>2020NE800039</t>
  </si>
  <si>
    <t>53/2018</t>
  </si>
  <si>
    <t>WTL TURISMO E LOCAÇÃO EIRELI</t>
  </si>
  <si>
    <t>PASSAGENS AÉREAS</t>
  </si>
  <si>
    <t>49/2019</t>
  </si>
  <si>
    <t>CORREIOS</t>
  </si>
  <si>
    <t>SERVIÇOS POSTAIS</t>
  </si>
  <si>
    <t>2023NE000145</t>
  </si>
  <si>
    <t>36/2021</t>
  </si>
  <si>
    <t>SANDRA MOMO DOS SANTOS DE MENEZES ME (NOMAR EVENTOS)</t>
  </si>
  <si>
    <t>EVENTOS E HOSPEDAGEM</t>
  </si>
  <si>
    <t>EVENTOS / CERIMONIAIS</t>
  </si>
  <si>
    <t>2023NE000529 / 2023NE000601 / 2023NE000697</t>
  </si>
  <si>
    <t>HVO EMPREENDIMENTOS TURÍSTICOS E LAZER LTDA - ME</t>
  </si>
  <si>
    <t>HOSPEDAGEM COM ALIMENTAÇÃO</t>
  </si>
  <si>
    <t>2023NE000125</t>
  </si>
  <si>
    <t>COLETA DE RESÍDUOS</t>
  </si>
  <si>
    <t>COLETA DE RESÍDUO QUÍMICO</t>
  </si>
  <si>
    <t>21/2021</t>
  </si>
  <si>
    <t>ALPHA SERVIÇOS E CONSTRUÇÕES LTDA - ME</t>
  </si>
  <si>
    <t>COLETA DE RESÍDUOS HOSPITALARES</t>
  </si>
  <si>
    <t>2023NE000098</t>
  </si>
  <si>
    <t>24/2019</t>
  </si>
  <si>
    <t>AM SERVIÇOS (LOCAINFO)</t>
  </si>
  <si>
    <t>IMPRESSÃO E REPROGRAFIA</t>
  </si>
  <si>
    <t>2022ne000373 / 2023ne000171 / 2023ne000173 / 2023ne000676 / 2023ne000677</t>
  </si>
  <si>
    <t>R$ 519.975,22</t>
  </si>
  <si>
    <t>R$ 2.079.900,88</t>
  </si>
  <si>
    <t>2022NE000205 / 2022NE000225 / 2022NE000469 / 2022NE000712 / 2023NE000200 / 2023NE000215 / 2023NE000248 / 2023NE000249 / 2023NE000336</t>
  </si>
  <si>
    <t>R$ 62.650,87</t>
  </si>
  <si>
    <t>66/2018</t>
  </si>
  <si>
    <t>CAMINHÃO PIPA</t>
  </si>
  <si>
    <t>2022NE000350</t>
  </si>
  <si>
    <t>25/2019</t>
  </si>
  <si>
    <t>PETROGAS REVENDA DE GLP</t>
  </si>
  <si>
    <t>ÁGUA MINERAL</t>
  </si>
  <si>
    <t>2023NE000096</t>
  </si>
  <si>
    <t>MEDSERVICE</t>
  </si>
  <si>
    <t>GASES LABORATORIAIS</t>
  </si>
  <si>
    <t>2023NE000243</t>
  </si>
  <si>
    <t>13/2020</t>
  </si>
  <si>
    <t>NITROGÊNIO LÍQUIDO</t>
  </si>
  <si>
    <t>2023NE000331</t>
  </si>
  <si>
    <t>PRO-RAD CONSULTORES EM RADIOPROTEÇÃO S/S LTDA</t>
  </si>
  <si>
    <t>DOSIMETRIA - HOVET</t>
  </si>
  <si>
    <t>R$ 99,22</t>
  </si>
  <si>
    <t>2023NE000231</t>
  </si>
  <si>
    <t>15/2023</t>
  </si>
  <si>
    <t>EDWINEY SEBASTIAO CUPERTINO LTDA</t>
  </si>
  <si>
    <t>RAÇÕES (MACRONUTRIENTES PARA FÁBRICA DE RAÇÃO)</t>
  </si>
  <si>
    <t>2023NE000500</t>
  </si>
  <si>
    <t>10/2018</t>
  </si>
  <si>
    <t>MARCONDES MISSIAS DA SILVA MEDEIROS - ME</t>
  </si>
  <si>
    <t>LIMPEZA DE FOSSAS E CAIXAS DE GORDURA</t>
  </si>
  <si>
    <t>2023NE000075</t>
  </si>
  <si>
    <t>12/2019</t>
  </si>
  <si>
    <t>MARCELY MASCARENHAS</t>
  </si>
  <si>
    <t>DEDETIZAÇÃO</t>
  </si>
  <si>
    <t>2023NE000605</t>
  </si>
  <si>
    <t>35/2018</t>
  </si>
  <si>
    <t>CONTRA INCÊNDIO COM &amp; SERVIÇOS DE EXTINTORES EIRELI</t>
  </si>
  <si>
    <t>RECARGA E PINTURA DE EXTINTORES</t>
  </si>
  <si>
    <t>2021NE000325 (M) 2022NE000141 (S) 2022NE000142 (M) 2022NE000381 (M) 2023NE000374 (S) 2023NE000375 (M)</t>
  </si>
  <si>
    <t>58/2018</t>
  </si>
  <si>
    <t>NATAL TECNOLOGIA E SEGURANCA LTDA (EMVIPOL)</t>
  </si>
  <si>
    <t>VIGILÂNCIA ELETRÔNICA - NPJ</t>
  </si>
  <si>
    <t>2023NE000835</t>
  </si>
  <si>
    <t>17/2020</t>
  </si>
  <si>
    <t>JUXTA LEGEM CENTRO DE EST. E A. C. LTDA</t>
  </si>
  <si>
    <t>ALUGUEL - NPJ</t>
  </si>
  <si>
    <t>2023NE000117</t>
  </si>
  <si>
    <t>38/2021</t>
  </si>
  <si>
    <t>MS TRADUÇÕES LTDA</t>
  </si>
  <si>
    <t>TRADUÇÃO E CORREÇÃO DE GRAMÁTICA DE TEXTOS CIENTÍFICOS</t>
  </si>
  <si>
    <t>2021NE000538</t>
  </si>
  <si>
    <t>BR SUPPLY</t>
  </si>
  <si>
    <t>ALMOXARIFADO VIRTUAL</t>
  </si>
  <si>
    <t>2023NE000279</t>
  </si>
  <si>
    <t>PR LABOR COM. DE PROD. E EQUIP. PARA LABORATÓRIOS LTDA</t>
  </si>
  <si>
    <t>ALMOXARIFADO VIRTUAL - VIDRARIAS</t>
  </si>
  <si>
    <t>2022NE001025</t>
  </si>
  <si>
    <t>43/2022</t>
  </si>
  <si>
    <t>MONTEIRO ATIVIDADES ESPORTIVAS LTDA</t>
  </si>
  <si>
    <t xml:space="preserve">MASSOTERAPIA PARA SERVIDORES </t>
  </si>
  <si>
    <t>2022NE000814</t>
  </si>
  <si>
    <t>44/2022</t>
  </si>
  <si>
    <t>VITAE - CURSOS PROFISSIONALIZANTES LTDA</t>
  </si>
  <si>
    <t>ASSESSORIA ESPORTIVA PARA SERVIDORES</t>
  </si>
  <si>
    <t>2022NE000911</t>
  </si>
  <si>
    <t>ANA CARLA DA SILVA P DUARTE</t>
  </si>
  <si>
    <t>MASSOTERAPIA PARA ALUNOS</t>
  </si>
  <si>
    <t>2022NE000813</t>
  </si>
  <si>
    <t>IOGA PARA ALUNOS</t>
  </si>
  <si>
    <t>2022NE000920</t>
  </si>
  <si>
    <t>35/2020</t>
  </si>
  <si>
    <t>SERPRO</t>
  </si>
  <si>
    <t>CERTIFICAÇÃO/ ASSINATURAS</t>
  </si>
  <si>
    <t>CERTIFICAÇÃO DIGITAL SEM TOKEN</t>
  </si>
  <si>
    <t>2021NE000037 / 2023NE000702</t>
  </si>
  <si>
    <t>35/2021</t>
  </si>
  <si>
    <t>CERTIFICAÇÃO DIGITAL (A3 SEM TOKEN)</t>
  </si>
  <si>
    <t>2021NE000404</t>
  </si>
  <si>
    <t>35/2022</t>
  </si>
  <si>
    <t>CERTIFICAÇÃO DIGITAL (SSL)</t>
  </si>
  <si>
    <t>2022NE000213</t>
  </si>
  <si>
    <t>19/2021</t>
  </si>
  <si>
    <t>EXTREME DIGITAL</t>
  </si>
  <si>
    <t>SOFTWARES</t>
  </si>
  <si>
    <t>COMPUTAÇÃO EM NUVEM</t>
  </si>
  <si>
    <t>2021NE000338 / 2023NE000552 / 2023NE000740</t>
  </si>
  <si>
    <t>GERENCIAMENTO EM NUVEM</t>
  </si>
  <si>
    <t xml:space="preserve"> 2023NE000627 </t>
  </si>
  <si>
    <t>REDE NACIONAL DE ENSINO E PESQUISA - RNP</t>
  </si>
  <si>
    <t>Google Workspace for Education - Edição Plus</t>
  </si>
  <si>
    <t>Assinatura anual, março 2024</t>
  </si>
  <si>
    <t>30/2021</t>
  </si>
  <si>
    <t>ECONOMATICA SOFTWARE DE APOIO A INVESTIDORES LTDA</t>
  </si>
  <si>
    <t>SOFTWARE</t>
  </si>
  <si>
    <t>32/2020</t>
  </si>
  <si>
    <t>PEARSON EDUCATION DO BRASIL S. A.</t>
  </si>
  <si>
    <t>SOFTWARES DA BIBLIOTECA</t>
  </si>
  <si>
    <t>SOFTWARE (BIBLIOTECA VIRTUAL)</t>
  </si>
  <si>
    <t>2023NE000097</t>
  </si>
  <si>
    <t>REF. MÊS DE DEZEMBRO COM REAJUSTE DE 10%</t>
  </si>
  <si>
    <t>15/2021</t>
  </si>
  <si>
    <t>EBSCO BRASIL LTDA</t>
  </si>
  <si>
    <t>SOFTWATE BIBLIOTECA (EDS - EBSCO)</t>
  </si>
  <si>
    <t>2023NE000521</t>
  </si>
  <si>
    <t>23/2021</t>
  </si>
  <si>
    <t>TARGET ENGENHARIA E CONSULTORIA LTDA</t>
  </si>
  <si>
    <t>SOFTWARE - ABNT BIBLIOTECA</t>
  </si>
  <si>
    <t>2023NE000685</t>
  </si>
  <si>
    <t>34/2021</t>
  </si>
  <si>
    <t>MINHA BIBLIOTECA LTDA</t>
  </si>
  <si>
    <t>SOFTWARE - BIBLIOTECA - PLATAFORMA DIGITAL</t>
  </si>
  <si>
    <t>EMPENHO A SER EMITIDO EM DEZEMBRO REF. A ASSINATURA ANUAL (ESTIMATIVA DE ACRÉSCIMO DE 10%)</t>
  </si>
  <si>
    <t>48/2022</t>
  </si>
  <si>
    <t>V3 SERVICES DE INFORMAÇÃO E CONSULTORIA LTDA</t>
  </si>
  <si>
    <t>Assinatura da Base de Dados HeinOnline</t>
  </si>
  <si>
    <t>EMPENHO A SER EMITIDO EM NOVEMBRO REF. A ASSINATURA ANUAL (ESTIMATIVA DE ACRÉSCIMO DE 10%)</t>
  </si>
  <si>
    <t>ACTION IT SERVIÇOS DE INFORMÁTICA LTDA ME</t>
  </si>
  <si>
    <t xml:space="preserve">Suporte e sustentação tecnológica do repositório institucional
</t>
  </si>
  <si>
    <t>2023NE000034</t>
  </si>
  <si>
    <t>34/2023</t>
  </si>
  <si>
    <t>HCONTROLFILM PELÍCULAS E DECORAÇÕES LTDA</t>
  </si>
  <si>
    <t>SERVIÇOS DE PELÍCULAS</t>
  </si>
  <si>
    <t>CONTRATO EM FORMALIZAÇÃO</t>
  </si>
  <si>
    <t>36/2023</t>
  </si>
  <si>
    <t>RC ENGENHARIA E SOLUÇÕES INTEGRADAS LTDA,</t>
  </si>
  <si>
    <t xml:space="preserve">Locação de caçambas para coleta e destinação de resto de material de construção e poda 
</t>
  </si>
  <si>
    <t>Coleta de Resíduo Químico</t>
  </si>
  <si>
    <t xml:space="preserve">LIMPEZA DE FOSSAS E CAIXAS DE GORDURA
</t>
  </si>
  <si>
    <t xml:space="preserve">RECARGA E PINTURA DE EXTINTORES
</t>
  </si>
  <si>
    <t>MÓVEIS PROJETADOS</t>
  </si>
  <si>
    <t>Sald do contrato anterior será anulado empenho e empnhado para nova contratada</t>
  </si>
  <si>
    <t>PERSIANAS</t>
  </si>
  <si>
    <t>Finalidade</t>
  </si>
  <si>
    <t>Bolsas PICI</t>
  </si>
  <si>
    <t>Bolsas PIBIT</t>
  </si>
  <si>
    <t>Bolsas PICI-AF</t>
  </si>
  <si>
    <t>Bolsas PAEC</t>
  </si>
  <si>
    <t>Bolsas Permanência</t>
  </si>
  <si>
    <t>Bolsas Acta</t>
  </si>
  <si>
    <t>Edital Mobilidade</t>
  </si>
  <si>
    <t>Apoio à pós-graduação (Proapinho) - diversos</t>
  </si>
  <si>
    <t>Demanda para pagamentos até dezembro</t>
  </si>
  <si>
    <t>Total</t>
  </si>
  <si>
    <t>Demandas de empenho da PROPPG*</t>
  </si>
  <si>
    <t>20RK - Fonte 0150 (arrecadação)</t>
  </si>
  <si>
    <t>Recomenda-se a adoção de medidas imediatas para redução de despesas, tais como:</t>
  </si>
  <si>
    <t xml:space="preserve">* Pedir celeridade no atendimento do pedido de remanejamento de capital para custeio no valor de R$ 2.000.000,00 e da liberação do pedido de créditos de superávit no montante de R$ 737.755 (custeio), protocolados no Siop. </t>
  </si>
  <si>
    <t>Ministério da Educação</t>
  </si>
  <si>
    <t>Universidade Federal Rural do Semi-árido</t>
  </si>
  <si>
    <t>Pró-reitoria de Planejamento</t>
  </si>
  <si>
    <t>* Atraso no pagamento dos empregados terceirizados</t>
  </si>
  <si>
    <t>* Atraso no pagamento do restaurante universitário</t>
  </si>
  <si>
    <t>* Atraso no pagamento de energia elétrica</t>
  </si>
  <si>
    <t>* Impacto no orçamento de 2024, se ficarem pagamentos para o ano seguinte, quando só teremos 1/12 avos nos primeiros meses</t>
  </si>
  <si>
    <t>f) Redução ou paralisação de obras e serviços de engenharia em andamento</t>
  </si>
  <si>
    <t>PROJEÇÃO DE DESPESA - CAMPI ANGICOS, CARAÚBAS E PAU DOS FERROS - REF.: SETEMBRO/2023</t>
  </si>
  <si>
    <t>SERVIDOR RESPONSÁVEL</t>
  </si>
  <si>
    <t>NECESSIDADE</t>
  </si>
  <si>
    <t>ISABEL/ESTENIFFER</t>
  </si>
  <si>
    <t>ANGICOS</t>
  </si>
  <si>
    <t>2023NE000001 e 2023NE000019</t>
  </si>
  <si>
    <t>2023NE000025 e 2023NE000040</t>
  </si>
  <si>
    <t>2023NE000028 e 2023NE000042</t>
  </si>
  <si>
    <t>Finaliza em 27.10.</t>
  </si>
  <si>
    <t>COMPANHIA ENERGÉTICA DO RIO GRANDE DO NORTE – COSERN</t>
  </si>
  <si>
    <t>ENERGIA ELÉTRICA</t>
  </si>
  <si>
    <t>2023NE000021</t>
  </si>
  <si>
    <t>Valor da última fatura</t>
  </si>
  <si>
    <t>50/2019</t>
  </si>
  <si>
    <t>ENERGIA ELÉTRICA - RESIDÊNCIA</t>
  </si>
  <si>
    <t>2023NE000023</t>
  </si>
  <si>
    <t>41/2019</t>
  </si>
  <si>
    <t>COMPANHIA DE ÁGUAS E ESGOTOS DO RIO GRANDE DO NORTE – CAERN</t>
  </si>
  <si>
    <t>ÁGUA/ESGOTO - RESIDÊNCIA</t>
  </si>
  <si>
    <t>2023NE000022</t>
  </si>
  <si>
    <t>36/2020</t>
  </si>
  <si>
    <t>COMPANHIA DE ÁGUAS E ESGOTOS DO
 RIO GRANDE DO NORTE – CAERN</t>
  </si>
  <si>
    <t>ÁGUA/ESGOTO - CAMPUS</t>
  </si>
  <si>
    <t>2023NE000024</t>
  </si>
  <si>
    <t>31/2022</t>
  </si>
  <si>
    <t>MARIA MIRANDI DE OLIVEIRA SOUZA</t>
  </si>
  <si>
    <t>CANTINA</t>
  </si>
  <si>
    <t>31/2023</t>
  </si>
  <si>
    <t>LEANDRO ALLAN CARVALHO DE OLIVEIRA GOMES</t>
  </si>
  <si>
    <t>MANUTENÇÃO - CLIMATIZAÇÃO E REFRIGERAÇÃO</t>
  </si>
  <si>
    <t>2023NE000030, 2023NE000031 e 2023NE000032</t>
  </si>
  <si>
    <t>Valor variável.</t>
  </si>
  <si>
    <t>39/2022</t>
  </si>
  <si>
    <t>BRUNA/ALVARO</t>
  </si>
  <si>
    <t>18/2022</t>
  </si>
  <si>
    <t>ENERGIA ELÉTRICA - CAMPUS</t>
  </si>
  <si>
    <t>R$ 6.158,54</t>
  </si>
  <si>
    <t>2023NE000035 / 2023NE000043</t>
  </si>
  <si>
    <t>R$ 175,39</t>
  </si>
  <si>
    <t>2023NE000041 / 2023NE000043</t>
  </si>
  <si>
    <t>R$ 1.180,86</t>
  </si>
  <si>
    <t>2023NE000012-44 e 2023NE000040-44</t>
  </si>
  <si>
    <t>17/2022</t>
  </si>
  <si>
    <t>R$ 3.732,62</t>
  </si>
  <si>
    <t>2023NE000013-44</t>
  </si>
  <si>
    <t>STRATEGIA COMERCIO E SERVICOS LTDA</t>
  </si>
  <si>
    <t>PORTARIA (TERCEIRIZAÇÃO)</t>
  </si>
  <si>
    <t>R$ 24.627,18</t>
  </si>
  <si>
    <t>2023NE000042-01</t>
  </si>
  <si>
    <t>R$ 21.567,00</t>
  </si>
  <si>
    <t>2023NE000032-03</t>
  </si>
  <si>
    <t>R$ 68.212,75</t>
  </si>
  <si>
    <t>2023NE000033-01, 02 e 05</t>
  </si>
  <si>
    <t>Autorização de uso.</t>
  </si>
  <si>
    <t>61/2022</t>
  </si>
  <si>
    <t>ECT</t>
  </si>
  <si>
    <t>R$ 527,93</t>
  </si>
  <si>
    <t>2020NE800046-47</t>
  </si>
  <si>
    <t xml:space="preserve"> -</t>
  </si>
  <si>
    <t>2023NE000043-41</t>
  </si>
  <si>
    <t>30/2023</t>
  </si>
  <si>
    <t>R$                          17.964,69</t>
  </si>
  <si>
    <t>R$ 71.858,76</t>
  </si>
  <si>
    <t>R$ 53.894,08</t>
  </si>
  <si>
    <t>2023NE000026-17, 2023NE000027-03 e 2023NE000028-25</t>
  </si>
  <si>
    <t>R$ 1,34</t>
  </si>
  <si>
    <t>2023NE000034-16</t>
  </si>
  <si>
    <t>TONY</t>
  </si>
  <si>
    <t>PAU DOS FERROS</t>
  </si>
  <si>
    <t>2023NE000032</t>
  </si>
  <si>
    <t>FELLIPE</t>
  </si>
  <si>
    <t xml:space="preserve">Última fatura. </t>
  </si>
  <si>
    <t>2023NE000028</t>
  </si>
  <si>
    <t>ÁGUA POTÁVEL</t>
  </si>
  <si>
    <t>2023NE000003</t>
  </si>
  <si>
    <t>14/2022</t>
  </si>
  <si>
    <t>MARIA LUCIMAR QUEIROZ ME</t>
  </si>
  <si>
    <t>Contrato sem despesa.</t>
  </si>
  <si>
    <t>2023NE000031</t>
  </si>
  <si>
    <t>20/2021</t>
  </si>
  <si>
    <t>EMPRESA BRASILEIRA DE CORREIOS E TELEGRAFOS</t>
  </si>
  <si>
    <t xml:space="preserve">2021NE000022
</t>
  </si>
  <si>
    <t>Contrato não vigente.</t>
  </si>
  <si>
    <t>13/2018</t>
  </si>
  <si>
    <t>COMPANHIA ENERGETICA DO RIO GRANDE DO NORTE</t>
  </si>
  <si>
    <t>2023NE000022 E 2023NE000033</t>
  </si>
  <si>
    <t>Última fatura. Há fatura em aberto que não foi enviada no tempo certo pela COSERN (a pendência está sendo resolvida ).</t>
  </si>
  <si>
    <t xml:space="preserve">2023NE000011 </t>
  </si>
  <si>
    <t>32/2023</t>
  </si>
  <si>
    <t>2023NE000025, 2023NE000026 e 2023NE000027</t>
  </si>
  <si>
    <t>RU</t>
  </si>
  <si>
    <t>OUTROS CONTRATOS</t>
  </si>
  <si>
    <t>CCBS</t>
  </si>
  <si>
    <t>PTRES 205998</t>
  </si>
  <si>
    <t>* Verificados os atuais saldos dos empenhos</t>
  </si>
  <si>
    <t>Outras considerações:</t>
  </si>
  <si>
    <t>20RK/8282</t>
  </si>
  <si>
    <t>Serviços de eng./reformas - complemento</t>
  </si>
  <si>
    <t>Serviços de eng./reformas - aditivos</t>
  </si>
  <si>
    <t>20RK - Remanejamento*</t>
  </si>
  <si>
    <t>Resultado Primário: 2 - Primária discricionária, considerada no cálculo do RP</t>
  </si>
  <si>
    <t>Unidade Orçamentária: 26264 - Universidade Federal Rural do Semi-Árido</t>
  </si>
  <si>
    <t>Ano: 2023</t>
  </si>
  <si>
    <t>Status da Seleção:</t>
  </si>
  <si>
    <t xml:space="preserve">20GK </t>
  </si>
  <si>
    <t>00PW</t>
  </si>
  <si>
    <t>26264 - Universidade Federal Rural do Semi-Árido</t>
  </si>
  <si>
    <t>%</t>
  </si>
  <si>
    <t>Pago</t>
  </si>
  <si>
    <t>Liquidado</t>
  </si>
  <si>
    <t>Empenhado</t>
  </si>
  <si>
    <t>Dotação Atual</t>
  </si>
  <si>
    <t>Dotação Inicial</t>
  </si>
  <si>
    <t>GND</t>
  </si>
  <si>
    <t>UO</t>
  </si>
  <si>
    <t>Ano</t>
  </si>
  <si>
    <t>* Atraso no pagamento de bolsas e auxílios (assistenciais, de ensino, de pesquisa e de extensão)</t>
  </si>
  <si>
    <t>Principais consequências previstas (já a partir de outubro):</t>
  </si>
  <si>
    <t>Percentual executado (empenhado) nas principais ações</t>
  </si>
  <si>
    <t>k) Não publicar novos editais de bolsas (ensino/pesquisa/extensão) que demande novos empenhos para o exercício</t>
  </si>
  <si>
    <t>l) Revisar valores empenhados para os contratos em andamento a fim de anular saldos que não tenham necessidade urgente</t>
  </si>
  <si>
    <t>m) Abster-se de conceder cotas extras de custeio, de capital, de diárias e passagens às unidades administrativas e centros</t>
  </si>
  <si>
    <t>n) O gabinete abster-se de conceder diárias e passagens que não sejam para viagens essenciais da Reitora e equipe.</t>
  </si>
  <si>
    <t>* Não há bloqueios/contingenciamentos. Todo o orçamento da LOA e da recomposição já foram liberados e executados em cerca de 96% (20RK, 20GK, 8282).</t>
  </si>
  <si>
    <t>o) O gabinete deve solicitar à Proad o saldo dos principais contratos, a fim de verificar possível extrapolação dos valores contratados, como já se observa no contrato de passagens aéreas.</t>
  </si>
  <si>
    <t>* Atraso no pagamento de fornecedores e prestadores de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</si>
</sst>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m/yyyy"/>
    <numFmt numFmtId="167" formatCode="&quot;R$&quot;\ #,##0.00"/>
    <numFmt numFmtId="168" formatCode="mm/yyyy"/>
    <numFmt numFmtId="169" formatCode="[$R$ -416]#,##0.00"/>
    <numFmt numFmtId="170" formatCode="&quot;R$ &quot;#,##0.00"/>
    <numFmt numFmtId="171" formatCode="_-&quot;R$&quot;\ * #,##0.00_-;\-&quot;R$&quot;\ * #,##0.00_-;_-&quot;R$&quot;\ * &quot;-&quot;??_-;_-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5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b/>
      <sz val="10"/>
      <color rgb="FF000000"/>
      <name val="Calibri"/>
      <family val="2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  <font>
      <sz val="10"/>
      <color rgb="FFD9D9D9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i/>
      <sz val="10"/>
      <color theme="1"/>
      <name val="Calibri"/>
      <family val="2"/>
      <scheme val="minor"/>
    </font>
    <font>
      <b/>
      <sz val="14"/>
      <color rgb="FF366092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A"/>
      <name val="Calibri"/>
      <family val="2"/>
    </font>
    <font>
      <b/>
      <sz val="11"/>
      <color theme="1"/>
      <name val="Calibri"/>
      <family val="2"/>
    </font>
    <font>
      <sz val="8"/>
      <color rgb="FF000000"/>
      <name val="Verdana"/>
      <family val="2"/>
    </font>
    <font>
      <sz val="11"/>
      <color rgb="FF000000"/>
      <name val="Courier New"/>
      <family val="3"/>
    </font>
    <font>
      <sz val="11"/>
      <color rgb="FF000000"/>
      <name val="Calibri"/>
      <family val="2"/>
    </font>
    <font>
      <b/>
      <sz val="11"/>
      <name val="Calibri"/>
      <family val="2"/>
    </font>
    <font>
      <sz val="9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FF0000"/>
      <name val="Tahoma"/>
      <family val="2"/>
    </font>
    <font>
      <b/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  <fill>
      <patternFill patternType="solid">
        <fgColor rgb="FFB6DDE8"/>
        <bgColor rgb="FFB6DDE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CCCCCC"/>
      </patternFill>
    </fill>
    <fill>
      <patternFill patternType="solid">
        <fgColor theme="0"/>
        <bgColor rgb="FFFFD966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theme="4" tint="0.39997558519241921"/>
        <bgColor rgb="FFCCCCCC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F2F2F2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theme="0"/>
      </patternFill>
    </fill>
    <fill>
      <patternFill patternType="solid">
        <fgColor theme="9"/>
        <bgColor rgb="FFFFD966"/>
      </patternFill>
    </fill>
    <fill>
      <patternFill patternType="solid">
        <fgColor theme="9"/>
        <bgColor rgb="FFCCCCCC"/>
      </patternFill>
    </fill>
    <fill>
      <patternFill patternType="solid">
        <fgColor theme="1"/>
        <bgColor rgb="FFCCCCCC"/>
      </patternFill>
    </fill>
    <fill>
      <patternFill patternType="solid">
        <fgColor theme="1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FD9"/>
        <bgColor indexed="64"/>
      </patternFill>
    </fill>
    <fill>
      <patternFill patternType="solid">
        <fgColor rgb="FFD1E0B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BD192"/>
      </left>
      <right style="medium">
        <color indexed="64"/>
      </right>
      <top style="thin">
        <color rgb="FFBBD192"/>
      </top>
      <bottom style="medium">
        <color indexed="64"/>
      </bottom>
      <diagonal/>
    </border>
    <border>
      <left style="medium">
        <color indexed="64"/>
      </left>
      <right style="thin">
        <color rgb="FFBBD192"/>
      </right>
      <top style="thin">
        <color rgb="FFBBD192"/>
      </top>
      <bottom style="medium">
        <color indexed="64"/>
      </bottom>
      <diagonal/>
    </border>
    <border>
      <left style="thin">
        <color rgb="FFBBD192"/>
      </left>
      <right style="thin">
        <color rgb="FFBBD192"/>
      </right>
      <top style="thin">
        <color rgb="FFBBD192"/>
      </top>
      <bottom style="medium">
        <color indexed="64"/>
      </bottom>
      <diagonal/>
    </border>
    <border>
      <left style="thin">
        <color rgb="FFBBD192"/>
      </left>
      <right style="thin">
        <color rgb="FFBBD192"/>
      </right>
      <top/>
      <bottom style="medium">
        <color indexed="64"/>
      </bottom>
      <diagonal/>
    </border>
    <border>
      <left style="medium">
        <color indexed="64"/>
      </left>
      <right style="thin">
        <color rgb="FFBBD192"/>
      </right>
      <top/>
      <bottom style="medium">
        <color indexed="64"/>
      </bottom>
      <diagonal/>
    </border>
    <border>
      <left style="thin">
        <color rgb="FFBBD192"/>
      </left>
      <right style="medium">
        <color indexed="64"/>
      </right>
      <top style="thin">
        <color rgb="FFBBD192"/>
      </top>
      <bottom style="thin">
        <color rgb="FFBBD192"/>
      </bottom>
      <diagonal/>
    </border>
    <border>
      <left style="medium">
        <color indexed="64"/>
      </left>
      <right style="thin">
        <color rgb="FFBBD192"/>
      </right>
      <top style="thin">
        <color rgb="FFBBD192"/>
      </top>
      <bottom style="thin">
        <color rgb="FFBBD192"/>
      </bottom>
      <diagonal/>
    </border>
    <border>
      <left style="thin">
        <color rgb="FFBBD192"/>
      </left>
      <right style="medium">
        <color indexed="64"/>
      </right>
      <top/>
      <bottom style="thin">
        <color rgb="FFBBD192"/>
      </bottom>
      <diagonal/>
    </border>
    <border>
      <left style="medium">
        <color indexed="64"/>
      </left>
      <right style="thin">
        <color rgb="FFBBD192"/>
      </right>
      <top/>
      <bottom style="thin">
        <color rgb="FFBBD192"/>
      </bottom>
      <diagonal/>
    </border>
    <border>
      <left style="thin">
        <color rgb="FFBBD192"/>
      </left>
      <right style="thin">
        <color rgb="FFBBD192"/>
      </right>
      <top/>
      <bottom style="thin">
        <color rgb="FFBBD192"/>
      </bottom>
      <diagonal/>
    </border>
    <border>
      <left style="thin">
        <color rgb="FFBBD192"/>
      </left>
      <right style="thin">
        <color rgb="FFBBD192"/>
      </right>
      <top/>
      <bottom/>
      <diagonal/>
    </border>
    <border>
      <left style="medium">
        <color indexed="64"/>
      </left>
      <right style="thin">
        <color rgb="FFBBD192"/>
      </right>
      <top/>
      <bottom/>
      <diagonal/>
    </border>
    <border>
      <left/>
      <right style="thin">
        <color rgb="FFBBD192"/>
      </right>
      <top style="thin">
        <color rgb="FFBBD192"/>
      </top>
      <bottom style="thin">
        <color rgb="FFBBD192"/>
      </bottom>
      <diagonal/>
    </border>
    <border>
      <left style="thin">
        <color rgb="FFBBD192"/>
      </left>
      <right style="thick">
        <color rgb="FFFF0000"/>
      </right>
      <top style="thin">
        <color rgb="FFBBD192"/>
      </top>
      <bottom style="thick">
        <color rgb="FFFF0000"/>
      </bottom>
      <diagonal/>
    </border>
    <border>
      <left style="medium">
        <color indexed="64"/>
      </left>
      <right style="thin">
        <color rgb="FFBBD192"/>
      </right>
      <top style="thin">
        <color rgb="FFBBD192"/>
      </top>
      <bottom style="thick">
        <color rgb="FFFF0000"/>
      </bottom>
      <diagonal/>
    </border>
    <border>
      <left style="thin">
        <color rgb="FFBBD192"/>
      </left>
      <right style="medium">
        <color indexed="64"/>
      </right>
      <top style="thin">
        <color rgb="FFBBD192"/>
      </top>
      <bottom style="thick">
        <color rgb="FFFF0000"/>
      </bottom>
      <diagonal/>
    </border>
    <border>
      <left style="thick">
        <color rgb="FFFF0000"/>
      </left>
      <right style="thin">
        <color rgb="FFBBD192"/>
      </right>
      <top style="thin">
        <color rgb="FFBBD192"/>
      </top>
      <bottom style="thick">
        <color rgb="FFFF0000"/>
      </bottom>
      <diagonal/>
    </border>
    <border>
      <left style="thin">
        <color rgb="FFBBD192"/>
      </left>
      <right/>
      <top/>
      <bottom/>
      <diagonal/>
    </border>
    <border>
      <left style="thin">
        <color rgb="FFBBD192"/>
      </left>
      <right style="thick">
        <color rgb="FFFF0000"/>
      </right>
      <top style="thin">
        <color rgb="FFBBD192"/>
      </top>
      <bottom/>
      <diagonal/>
    </border>
    <border>
      <left style="medium">
        <color indexed="64"/>
      </left>
      <right style="thin">
        <color rgb="FFBBD192"/>
      </right>
      <top style="thin">
        <color rgb="FFBBD192"/>
      </top>
      <bottom/>
      <diagonal/>
    </border>
    <border>
      <left style="thin">
        <color rgb="FFBBD192"/>
      </left>
      <right style="medium">
        <color indexed="64"/>
      </right>
      <top style="thin">
        <color rgb="FFBBD192"/>
      </top>
      <bottom/>
      <diagonal/>
    </border>
    <border>
      <left style="thick">
        <color rgb="FFFF0000"/>
      </left>
      <right style="thin">
        <color rgb="FFBBD192"/>
      </right>
      <top style="thin">
        <color rgb="FFBBD192"/>
      </top>
      <bottom/>
      <diagonal/>
    </border>
    <border>
      <left style="thin">
        <color rgb="FFBBD192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thin">
        <color rgb="FFBBD192"/>
      </right>
      <top style="thick">
        <color rgb="FFFF0000"/>
      </top>
      <bottom/>
      <diagonal/>
    </border>
    <border>
      <left style="thin">
        <color rgb="FFBBD192"/>
      </left>
      <right style="medium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rgb="FFBBD192"/>
      </right>
      <top style="thick">
        <color rgb="FFFF0000"/>
      </top>
      <bottom/>
      <diagonal/>
    </border>
    <border>
      <left style="thin">
        <color rgb="FFBBD192"/>
      </left>
      <right style="thin">
        <color rgb="FFBBD192"/>
      </right>
      <top style="thin">
        <color rgb="FFBBD192"/>
      </top>
      <bottom/>
      <diagonal/>
    </border>
    <border>
      <left style="thin">
        <color rgb="FFBBD192"/>
      </left>
      <right style="thin">
        <color rgb="FFBBD192"/>
      </right>
      <top style="medium">
        <color rgb="FFBBD192"/>
      </top>
      <bottom/>
      <diagonal/>
    </border>
    <border>
      <left style="medium">
        <color indexed="64"/>
      </left>
      <right style="thin">
        <color rgb="FFBBD192"/>
      </right>
      <top style="medium">
        <color rgb="FFBBD192"/>
      </top>
      <bottom/>
      <diagonal/>
    </border>
    <border>
      <left style="thin">
        <color rgb="FFBBD192"/>
      </left>
      <right style="medium">
        <color indexed="64"/>
      </right>
      <top style="medium">
        <color rgb="FFBBD192"/>
      </top>
      <bottom style="medium">
        <color rgb="FFBBD192"/>
      </bottom>
      <diagonal/>
    </border>
    <border>
      <left style="medium">
        <color indexed="64"/>
      </left>
      <right style="thin">
        <color rgb="FFBBD192"/>
      </right>
      <top style="medium">
        <color rgb="FFBBD192"/>
      </top>
      <bottom style="medium">
        <color rgb="FFBBD192"/>
      </bottom>
      <diagonal/>
    </border>
    <border>
      <left/>
      <right style="medium">
        <color indexed="64"/>
      </right>
      <top style="medium">
        <color rgb="FFBBD192"/>
      </top>
      <bottom style="medium">
        <color rgb="FFBBD192"/>
      </bottom>
      <diagonal/>
    </border>
    <border>
      <left/>
      <right/>
      <top style="medium">
        <color rgb="FFBBD192"/>
      </top>
      <bottom style="medium">
        <color rgb="FFBBD192"/>
      </bottom>
      <diagonal/>
    </border>
    <border>
      <left style="medium">
        <color indexed="64"/>
      </left>
      <right/>
      <top style="medium">
        <color rgb="FFBBD192"/>
      </top>
      <bottom style="medium">
        <color rgb="FFBBD192"/>
      </bottom>
      <diagonal/>
    </border>
    <border>
      <left style="thin">
        <color rgb="FFBBD192"/>
      </left>
      <right style="medium">
        <color indexed="64"/>
      </right>
      <top style="medium">
        <color indexed="64"/>
      </top>
      <bottom style="thin">
        <color rgb="FFBBD192"/>
      </bottom>
      <diagonal/>
    </border>
    <border>
      <left style="medium">
        <color indexed="64"/>
      </left>
      <right style="thin">
        <color rgb="FFBBD192"/>
      </right>
      <top style="medium">
        <color indexed="64"/>
      </top>
      <bottom style="thin">
        <color rgb="FFBBD192"/>
      </bottom>
      <diagonal/>
    </border>
    <border>
      <left style="thin">
        <color rgb="FFBBD192"/>
      </left>
      <right style="thin">
        <color rgb="FFBBD192"/>
      </right>
      <top style="medium">
        <color indexed="64"/>
      </top>
      <bottom style="thin">
        <color rgb="FFBBD192"/>
      </bottom>
      <diagonal/>
    </border>
    <border>
      <left style="thick">
        <color rgb="FFFF0000"/>
      </left>
      <right style="thin">
        <color rgb="FFBBD192"/>
      </right>
      <top/>
      <bottom style="thin">
        <color rgb="FFBBD192"/>
      </bottom>
      <diagonal/>
    </border>
    <border>
      <left style="thick">
        <color rgb="FFFF0000"/>
      </left>
      <right style="thin">
        <color rgb="FFBBD192"/>
      </right>
      <top style="thick">
        <color rgb="FFFF0000"/>
      </top>
      <bottom style="thin">
        <color rgb="FFBBD192"/>
      </bottom>
      <diagonal/>
    </border>
    <border>
      <left style="thin">
        <color rgb="FFBBD192"/>
      </left>
      <right style="thick">
        <color rgb="FFFF0000"/>
      </right>
      <top style="thick">
        <color rgb="FFFF0000"/>
      </top>
      <bottom style="thin">
        <color rgb="FFBBD192"/>
      </bottom>
      <diagonal/>
    </border>
    <border>
      <left style="thick">
        <color rgb="FFFF0000"/>
      </left>
      <right style="thin">
        <color rgb="FFBBD192"/>
      </right>
      <top style="thin">
        <color rgb="FFBBD192"/>
      </top>
      <bottom style="thin">
        <color rgb="FFBBD192"/>
      </bottom>
      <diagonal/>
    </border>
    <border>
      <left style="thin">
        <color rgb="FFBBD192"/>
      </left>
      <right style="thick">
        <color rgb="FFFF0000"/>
      </right>
      <top style="thin">
        <color rgb="FFBBD192"/>
      </top>
      <bottom style="thin">
        <color rgb="FFBBD192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520">
    <xf numFmtId="0" fontId="0" fillId="0" borderId="0" xfId="0"/>
    <xf numFmtId="0" fontId="0" fillId="0" borderId="0" xfId="0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3" fillId="4" borderId="5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" fontId="0" fillId="0" borderId="0" xfId="0" applyNumberFormat="1"/>
    <xf numFmtId="4" fontId="5" fillId="0" borderId="0" xfId="0" applyNumberFormat="1" applyFont="1"/>
    <xf numFmtId="9" fontId="5" fillId="0" borderId="0" xfId="1" applyFont="1"/>
    <xf numFmtId="0" fontId="2" fillId="0" borderId="0" xfId="0" applyFont="1"/>
    <xf numFmtId="0" fontId="3" fillId="5" borderId="5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8" fontId="0" fillId="0" borderId="4" xfId="0" applyNumberFormat="1" applyFill="1" applyBorder="1"/>
    <xf numFmtId="0" fontId="6" fillId="0" borderId="10" xfId="0" applyFont="1" applyFill="1" applyBorder="1" applyAlignment="1"/>
    <xf numFmtId="0" fontId="2" fillId="0" borderId="11" xfId="0" applyFont="1" applyFill="1" applyBorder="1" applyAlignment="1"/>
    <xf numFmtId="8" fontId="2" fillId="0" borderId="4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4" fontId="0" fillId="0" borderId="0" xfId="2" applyFont="1"/>
    <xf numFmtId="44" fontId="2" fillId="7" borderId="4" xfId="2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44" fontId="0" fillId="0" borderId="4" xfId="2" applyFont="1" applyFill="1" applyBorder="1" applyAlignment="1">
      <alignment wrapText="1"/>
    </xf>
    <xf numFmtId="44" fontId="0" fillId="0" borderId="4" xfId="2" applyFont="1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165" fontId="0" fillId="0" borderId="4" xfId="0" applyNumberFormat="1" applyFill="1" applyBorder="1"/>
    <xf numFmtId="44" fontId="0" fillId="0" borderId="0" xfId="0" applyNumberFormat="1"/>
    <xf numFmtId="0" fontId="0" fillId="0" borderId="4" xfId="0" applyFont="1" applyFill="1" applyBorder="1" applyAlignment="1"/>
    <xf numFmtId="44" fontId="0" fillId="0" borderId="4" xfId="2" applyFont="1" applyFill="1" applyBorder="1" applyAlignment="1"/>
    <xf numFmtId="44" fontId="0" fillId="0" borderId="4" xfId="2" applyFont="1" applyFill="1" applyBorder="1"/>
    <xf numFmtId="8" fontId="2" fillId="0" borderId="4" xfId="0" applyNumberFormat="1" applyFont="1" applyBorder="1"/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44" fontId="0" fillId="0" borderId="4" xfId="2" applyFont="1" applyFill="1" applyBorder="1" applyAlignment="1">
      <alignment vertical="center" wrapText="1"/>
    </xf>
    <xf numFmtId="44" fontId="0" fillId="0" borderId="4" xfId="2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44" fontId="0" fillId="0" borderId="4" xfId="0" applyNumberFormat="1" applyBorder="1" applyAlignment="1">
      <alignment vertical="center"/>
    </xf>
    <xf numFmtId="44" fontId="0" fillId="0" borderId="4" xfId="0" applyNumberFormat="1" applyFill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44" fontId="0" fillId="0" borderId="4" xfId="0" applyNumberFormat="1" applyFill="1" applyBorder="1"/>
    <xf numFmtId="8" fontId="0" fillId="0" borderId="0" xfId="0" applyNumberFormat="1"/>
    <xf numFmtId="0" fontId="0" fillId="0" borderId="0" xfId="0" applyBorder="1"/>
    <xf numFmtId="44" fontId="7" fillId="8" borderId="4" xfId="2" applyFont="1" applyFill="1" applyBorder="1" applyAlignment="1">
      <alignment horizontal="center" wrapText="1"/>
    </xf>
    <xf numFmtId="8" fontId="7" fillId="0" borderId="4" xfId="0" applyNumberFormat="1" applyFont="1" applyBorder="1"/>
    <xf numFmtId="6" fontId="0" fillId="0" borderId="0" xfId="0" applyNumberFormat="1" applyBorder="1" applyAlignment="1">
      <alignment horizontal="center" vertical="center" wrapText="1"/>
    </xf>
    <xf numFmtId="6" fontId="0" fillId="0" borderId="0" xfId="0" applyNumberFormat="1" applyBorder="1"/>
    <xf numFmtId="0" fontId="3" fillId="3" borderId="7" xfId="0" applyFont="1" applyFill="1" applyBorder="1" applyAlignment="1">
      <alignment horizontal="center"/>
    </xf>
    <xf numFmtId="164" fontId="3" fillId="2" borderId="9" xfId="0" applyNumberFormat="1" applyFont="1" applyFill="1" applyBorder="1"/>
    <xf numFmtId="164" fontId="3" fillId="2" borderId="14" xfId="0" applyNumberFormat="1" applyFont="1" applyFill="1" applyBorder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2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right" vertical="center"/>
    </xf>
    <xf numFmtId="49" fontId="0" fillId="0" borderId="0" xfId="0" applyNumberFormat="1" applyAlignment="1">
      <alignment horizontal="center"/>
    </xf>
    <xf numFmtId="44" fontId="2" fillId="10" borderId="0" xfId="2" applyFont="1" applyFill="1" applyAlignment="1">
      <alignment horizontal="right"/>
    </xf>
    <xf numFmtId="0" fontId="11" fillId="13" borderId="0" xfId="0" applyFont="1" applyFill="1" applyAlignment="1">
      <alignment vertical="center"/>
    </xf>
    <xf numFmtId="0" fontId="12" fillId="13" borderId="0" xfId="0" applyFont="1" applyFill="1" applyBorder="1" applyAlignment="1"/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66" fontId="16" fillId="15" borderId="0" xfId="54" applyNumberFormat="1" applyFont="1" applyFill="1" applyBorder="1" applyAlignment="1">
      <alignment horizontal="center" vertical="center" wrapText="1"/>
    </xf>
    <xf numFmtId="0" fontId="17" fillId="0" borderId="0" xfId="54" applyFont="1" applyBorder="1" applyAlignment="1">
      <alignment horizontal="center" vertical="center" wrapText="1"/>
    </xf>
    <xf numFmtId="14" fontId="17" fillId="0" borderId="0" xfId="54" applyNumberFormat="1" applyFont="1" applyBorder="1" applyAlignment="1">
      <alignment horizontal="center" vertical="center" wrapText="1"/>
    </xf>
    <xf numFmtId="167" fontId="18" fillId="0" borderId="0" xfId="0" applyNumberFormat="1" applyFont="1" applyBorder="1" applyAlignment="1">
      <alignment horizontal="center" vertical="center"/>
    </xf>
    <xf numFmtId="167" fontId="19" fillId="0" borderId="0" xfId="0" applyNumberFormat="1" applyFont="1" applyBorder="1" applyAlignment="1">
      <alignment horizontal="center" vertical="center"/>
    </xf>
    <xf numFmtId="167" fontId="19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16" fillId="15" borderId="0" xfId="54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67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167" fontId="21" fillId="16" borderId="16" xfId="0" applyNumberFormat="1" applyFont="1" applyFill="1" applyBorder="1" applyAlignment="1">
      <alignment horizontal="center"/>
    </xf>
    <xf numFmtId="167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22" fillId="0" borderId="0" xfId="54" applyFont="1" applyBorder="1" applyAlignment="1">
      <alignment horizontal="center" vertical="center" wrapText="1"/>
    </xf>
    <xf numFmtId="8" fontId="23" fillId="0" borderId="0" xfId="0" applyNumberFormat="1" applyFont="1" applyBorder="1" applyAlignment="1">
      <alignment horizontal="center" vertical="center"/>
    </xf>
    <xf numFmtId="167" fontId="23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167" fontId="18" fillId="0" borderId="13" xfId="0" applyNumberFormat="1" applyFont="1" applyBorder="1" applyAlignment="1">
      <alignment horizontal="center" vertical="center"/>
    </xf>
    <xf numFmtId="167" fontId="20" fillId="0" borderId="13" xfId="0" applyNumberFormat="1" applyFont="1" applyBorder="1" applyAlignment="1">
      <alignment horizontal="center" vertical="center"/>
    </xf>
    <xf numFmtId="167" fontId="19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67" fontId="9" fillId="16" borderId="0" xfId="0" applyNumberFormat="1" applyFont="1" applyFill="1" applyAlignment="1">
      <alignment horizontal="center" vertical="center"/>
    </xf>
    <xf numFmtId="167" fontId="21" fillId="16" borderId="0" xfId="0" applyNumberFormat="1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Alignment="1"/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27" fillId="19" borderId="18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16" fillId="20" borderId="19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7" fillId="19" borderId="1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67" fontId="17" fillId="0" borderId="18" xfId="0" applyNumberFormat="1" applyFont="1" applyBorder="1" applyAlignment="1">
      <alignment horizontal="right" vertical="center"/>
    </xf>
    <xf numFmtId="0" fontId="17" fillId="18" borderId="18" xfId="0" applyFont="1" applyFill="1" applyBorder="1" applyAlignment="1">
      <alignment horizontal="center" vertical="center" wrapText="1"/>
    </xf>
    <xf numFmtId="167" fontId="29" fillId="0" borderId="18" xfId="0" applyNumberFormat="1" applyFont="1" applyBorder="1" applyAlignment="1">
      <alignment horizontal="right" vertical="center"/>
    </xf>
    <xf numFmtId="0" fontId="0" fillId="22" borderId="0" xfId="0" applyFont="1" applyFill="1" applyBorder="1" applyAlignment="1"/>
    <xf numFmtId="167" fontId="22" fillId="23" borderId="4" xfId="0" applyNumberFormat="1" applyFont="1" applyFill="1" applyBorder="1" applyAlignment="1">
      <alignment horizontal="center" vertical="center" wrapText="1"/>
    </xf>
    <xf numFmtId="167" fontId="22" fillId="0" borderId="18" xfId="0" applyNumberFormat="1" applyFont="1" applyBorder="1" applyAlignment="1">
      <alignment horizontal="right" vertical="center"/>
    </xf>
    <xf numFmtId="167" fontId="22" fillId="20" borderId="19" xfId="0" applyNumberFormat="1" applyFont="1" applyFill="1" applyBorder="1" applyAlignment="1">
      <alignment horizontal="right" vertical="center"/>
    </xf>
    <xf numFmtId="0" fontId="26" fillId="0" borderId="4" xfId="0" applyFont="1" applyBorder="1"/>
    <xf numFmtId="168" fontId="17" fillId="19" borderId="18" xfId="0" applyNumberFormat="1" applyFont="1" applyFill="1" applyBorder="1" applyAlignment="1">
      <alignment horizontal="center" vertical="center"/>
    </xf>
    <xf numFmtId="49" fontId="17" fillId="19" borderId="18" xfId="0" applyNumberFormat="1" applyFont="1" applyFill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 wrapText="1"/>
    </xf>
    <xf numFmtId="167" fontId="17" fillId="18" borderId="22" xfId="0" applyNumberFormat="1" applyFont="1" applyFill="1" applyBorder="1" applyAlignment="1">
      <alignment horizontal="right" vertical="center"/>
    </xf>
    <xf numFmtId="0" fontId="22" fillId="24" borderId="18" xfId="0" applyFont="1" applyFill="1" applyBorder="1" applyAlignment="1">
      <alignment horizontal="center" vertical="center"/>
    </xf>
    <xf numFmtId="0" fontId="26" fillId="25" borderId="4" xfId="0" applyFont="1" applyFill="1" applyBorder="1" applyAlignment="1">
      <alignment wrapText="1"/>
    </xf>
    <xf numFmtId="167" fontId="26" fillId="27" borderId="4" xfId="0" applyNumberFormat="1" applyFont="1" applyFill="1" applyBorder="1" applyAlignment="1">
      <alignment horizontal="center" vertical="center"/>
    </xf>
    <xf numFmtId="0" fontId="26" fillId="27" borderId="4" xfId="0" applyFont="1" applyFill="1" applyBorder="1" applyAlignment="1">
      <alignment horizontal="center" vertical="center"/>
    </xf>
    <xf numFmtId="0" fontId="26" fillId="27" borderId="4" xfId="0" applyFont="1" applyFill="1" applyBorder="1" applyAlignment="1">
      <alignment horizontal="center" vertical="center" wrapText="1"/>
    </xf>
    <xf numFmtId="0" fontId="26" fillId="13" borderId="4" xfId="0" applyFont="1" applyFill="1" applyBorder="1"/>
    <xf numFmtId="0" fontId="17" fillId="19" borderId="18" xfId="0" applyFont="1" applyFill="1" applyBorder="1" applyAlignment="1">
      <alignment horizontal="center" vertical="center" wrapText="1"/>
    </xf>
    <xf numFmtId="167" fontId="22" fillId="0" borderId="18" xfId="0" applyNumberFormat="1" applyFont="1" applyBorder="1" applyAlignment="1">
      <alignment horizontal="right" vertical="center" wrapText="1"/>
    </xf>
    <xf numFmtId="0" fontId="17" fillId="28" borderId="18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169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69" fontId="22" fillId="0" borderId="0" xfId="0" applyNumberFormat="1" applyFont="1" applyAlignment="1">
      <alignment horizontal="right" vertical="center"/>
    </xf>
    <xf numFmtId="0" fontId="22" fillId="0" borderId="24" xfId="0" applyFont="1" applyBorder="1" applyAlignment="1">
      <alignment horizontal="center" vertical="center" wrapText="1"/>
    </xf>
    <xf numFmtId="167" fontId="22" fillId="30" borderId="4" xfId="0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167" fontId="22" fillId="20" borderId="19" xfId="0" applyNumberFormat="1" applyFont="1" applyFill="1" applyBorder="1" applyAlignment="1">
      <alignment horizontal="center" vertical="center" wrapText="1"/>
    </xf>
    <xf numFmtId="0" fontId="31" fillId="30" borderId="4" xfId="0" applyFont="1" applyFill="1" applyBorder="1" applyAlignment="1">
      <alignment horizontal="center" vertical="center" wrapText="1"/>
    </xf>
    <xf numFmtId="0" fontId="17" fillId="19" borderId="18" xfId="0" quotePrefix="1" applyFont="1" applyFill="1" applyBorder="1" applyAlignment="1">
      <alignment horizontal="center" vertical="center"/>
    </xf>
    <xf numFmtId="0" fontId="17" fillId="31" borderId="18" xfId="0" applyFont="1" applyFill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/>
    </xf>
    <xf numFmtId="0" fontId="17" fillId="18" borderId="20" xfId="0" applyFont="1" applyFill="1" applyBorder="1" applyAlignment="1">
      <alignment horizontal="center" vertical="center" wrapText="1"/>
    </xf>
    <xf numFmtId="167" fontId="17" fillId="0" borderId="20" xfId="0" applyNumberFormat="1" applyFont="1" applyBorder="1" applyAlignment="1">
      <alignment horizontal="right" vertical="center"/>
    </xf>
    <xf numFmtId="167" fontId="22" fillId="0" borderId="20" xfId="0" applyNumberFormat="1" applyFont="1" applyBorder="1" applyAlignment="1">
      <alignment horizontal="right" vertical="center"/>
    </xf>
    <xf numFmtId="49" fontId="17" fillId="26" borderId="18" xfId="0" applyNumberFormat="1" applyFont="1" applyFill="1" applyBorder="1" applyAlignment="1">
      <alignment horizontal="center" vertical="center" wrapText="1"/>
    </xf>
    <xf numFmtId="167" fontId="17" fillId="18" borderId="19" xfId="0" applyNumberFormat="1" applyFont="1" applyFill="1" applyBorder="1" applyAlignment="1">
      <alignment horizontal="right" vertical="center"/>
    </xf>
    <xf numFmtId="167" fontId="22" fillId="20" borderId="25" xfId="0" applyNumberFormat="1" applyFont="1" applyFill="1" applyBorder="1" applyAlignment="1">
      <alignment horizontal="right" vertical="center"/>
    </xf>
    <xf numFmtId="49" fontId="17" fillId="21" borderId="18" xfId="0" applyNumberFormat="1" applyFont="1" applyFill="1" applyBorder="1" applyAlignment="1">
      <alignment horizontal="center" vertical="center" wrapText="1"/>
    </xf>
    <xf numFmtId="167" fontId="17" fillId="18" borderId="18" xfId="0" applyNumberFormat="1" applyFont="1" applyFill="1" applyBorder="1" applyAlignment="1">
      <alignment horizontal="right" vertical="center"/>
    </xf>
    <xf numFmtId="0" fontId="17" fillId="26" borderId="18" xfId="0" applyFont="1" applyFill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/>
    </xf>
    <xf numFmtId="0" fontId="22" fillId="18" borderId="18" xfId="0" applyFont="1" applyFill="1" applyBorder="1" applyAlignment="1">
      <alignment horizontal="center" vertical="center"/>
    </xf>
    <xf numFmtId="167" fontId="22" fillId="18" borderId="18" xfId="0" applyNumberFormat="1" applyFont="1" applyFill="1" applyBorder="1" applyAlignment="1">
      <alignment horizontal="right" vertical="center"/>
    </xf>
    <xf numFmtId="0" fontId="17" fillId="21" borderId="18" xfId="0" applyFont="1" applyFill="1" applyBorder="1" applyAlignment="1">
      <alignment horizontal="center" vertical="center" wrapText="1"/>
    </xf>
    <xf numFmtId="170" fontId="17" fillId="19" borderId="18" xfId="0" applyNumberFormat="1" applyFont="1" applyFill="1" applyBorder="1" applyAlignment="1">
      <alignment horizontal="center" vertical="center"/>
    </xf>
    <xf numFmtId="170" fontId="17" fillId="0" borderId="18" xfId="0" applyNumberFormat="1" applyFont="1" applyBorder="1" applyAlignment="1">
      <alignment horizontal="center" vertical="center"/>
    </xf>
    <xf numFmtId="167" fontId="32" fillId="18" borderId="18" xfId="0" applyNumberFormat="1" applyFont="1" applyFill="1" applyBorder="1" applyAlignment="1">
      <alignment horizontal="right" vertical="center"/>
    </xf>
    <xf numFmtId="0" fontId="22" fillId="18" borderId="18" xfId="0" applyFont="1" applyFill="1" applyBorder="1" applyAlignment="1">
      <alignment horizontal="center" vertical="center" wrapText="1"/>
    </xf>
    <xf numFmtId="167" fontId="22" fillId="18" borderId="18" xfId="0" applyNumberFormat="1" applyFont="1" applyFill="1" applyBorder="1" applyAlignment="1">
      <alignment horizontal="right" vertical="center" wrapText="1"/>
    </xf>
    <xf numFmtId="170" fontId="17" fillId="0" borderId="18" xfId="0" applyNumberFormat="1" applyFont="1" applyBorder="1" applyAlignment="1">
      <alignment horizontal="center" vertical="center" wrapText="1"/>
    </xf>
    <xf numFmtId="166" fontId="17" fillId="19" borderId="18" xfId="0" applyNumberFormat="1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17" fillId="28" borderId="26" xfId="0" applyFont="1" applyFill="1" applyBorder="1" applyAlignment="1">
      <alignment horizontal="center" vertical="center" wrapText="1"/>
    </xf>
    <xf numFmtId="167" fontId="22" fillId="18" borderId="2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7" fillId="28" borderId="0" xfId="0" applyFont="1" applyFill="1" applyAlignment="1">
      <alignment horizontal="center" wrapText="1"/>
    </xf>
    <xf numFmtId="0" fontId="26" fillId="25" borderId="4" xfId="0" applyFont="1" applyFill="1" applyBorder="1"/>
    <xf numFmtId="0" fontId="17" fillId="28" borderId="0" xfId="0" applyFont="1" applyFill="1" applyBorder="1" applyAlignment="1">
      <alignment horizontal="center" vertical="center" wrapText="1"/>
    </xf>
    <xf numFmtId="167" fontId="17" fillId="28" borderId="0" xfId="0" applyNumberFormat="1" applyFont="1" applyFill="1" applyBorder="1" applyAlignment="1">
      <alignment horizontal="right" vertical="center" wrapText="1"/>
    </xf>
    <xf numFmtId="0" fontId="17" fillId="28" borderId="18" xfId="0" applyFont="1" applyFill="1" applyBorder="1" applyAlignment="1">
      <alignment horizontal="center"/>
    </xf>
    <xf numFmtId="0" fontId="26" fillId="0" borderId="4" xfId="0" applyFont="1" applyBorder="1" applyAlignment="1"/>
    <xf numFmtId="0" fontId="30" fillId="18" borderId="18" xfId="0" applyFont="1" applyFill="1" applyBorder="1"/>
    <xf numFmtId="167" fontId="30" fillId="0" borderId="0" xfId="0" applyNumberFormat="1" applyFont="1"/>
    <xf numFmtId="0" fontId="26" fillId="0" borderId="4" xfId="0" applyFont="1" applyBorder="1" applyAlignment="1">
      <alignment wrapText="1"/>
    </xf>
    <xf numFmtId="0" fontId="17" fillId="28" borderId="23" xfId="0" applyFont="1" applyFill="1" applyBorder="1" applyAlignment="1">
      <alignment horizontal="center" vertical="center" wrapText="1"/>
    </xf>
    <xf numFmtId="167" fontId="17" fillId="18" borderId="18" xfId="0" applyNumberFormat="1" applyFont="1" applyFill="1" applyBorder="1" applyAlignment="1">
      <alignment horizontal="center" vertical="center"/>
    </xf>
    <xf numFmtId="0" fontId="26" fillId="27" borderId="4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 vertical="center"/>
    </xf>
    <xf numFmtId="0" fontId="17" fillId="32" borderId="18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 wrapText="1"/>
    </xf>
    <xf numFmtId="0" fontId="17" fillId="33" borderId="23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167" fontId="17" fillId="34" borderId="18" xfId="0" applyNumberFormat="1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167" fontId="17" fillId="34" borderId="18" xfId="0" applyNumberFormat="1" applyFont="1" applyFill="1" applyBorder="1" applyAlignment="1">
      <alignment horizontal="right" vertical="center"/>
    </xf>
    <xf numFmtId="0" fontId="22" fillId="35" borderId="18" xfId="0" applyFont="1" applyFill="1" applyBorder="1" applyAlignment="1">
      <alignment horizontal="center" vertical="center"/>
    </xf>
    <xf numFmtId="167" fontId="22" fillId="34" borderId="18" xfId="0" applyNumberFormat="1" applyFont="1" applyFill="1" applyBorder="1" applyAlignment="1">
      <alignment horizontal="right" vertical="center"/>
    </xf>
    <xf numFmtId="167" fontId="22" fillId="36" borderId="19" xfId="0" applyNumberFormat="1" applyFont="1" applyFill="1" applyBorder="1" applyAlignment="1">
      <alignment horizontal="right" vertical="center"/>
    </xf>
    <xf numFmtId="0" fontId="26" fillId="8" borderId="4" xfId="0" applyFont="1" applyFill="1" applyBorder="1" applyAlignment="1">
      <alignment horizontal="center"/>
    </xf>
    <xf numFmtId="0" fontId="26" fillId="8" borderId="4" xfId="0" applyFont="1" applyFill="1" applyBorder="1"/>
    <xf numFmtId="0" fontId="17" fillId="35" borderId="18" xfId="0" applyFont="1" applyFill="1" applyBorder="1" applyAlignment="1">
      <alignment horizontal="center" vertical="center"/>
    </xf>
    <xf numFmtId="0" fontId="17" fillId="35" borderId="18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 wrapText="1"/>
    </xf>
    <xf numFmtId="0" fontId="26" fillId="8" borderId="18" xfId="0" applyFont="1" applyFill="1" applyBorder="1"/>
    <xf numFmtId="0" fontId="26" fillId="8" borderId="18" xfId="0" applyFont="1" applyFill="1" applyBorder="1" applyAlignment="1">
      <alignment horizontal="center"/>
    </xf>
    <xf numFmtId="167" fontId="26" fillId="34" borderId="18" xfId="0" applyNumberFormat="1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6" fillId="8" borderId="4" xfId="0" applyFont="1" applyFill="1" applyBorder="1" applyAlignment="1">
      <alignment wrapText="1"/>
    </xf>
    <xf numFmtId="0" fontId="26" fillId="0" borderId="18" xfId="0" applyFont="1" applyBorder="1"/>
    <xf numFmtId="167" fontId="26" fillId="18" borderId="18" xfId="0" applyNumberFormat="1" applyFont="1" applyFill="1" applyBorder="1"/>
    <xf numFmtId="0" fontId="26" fillId="18" borderId="18" xfId="0" applyFont="1" applyFill="1" applyBorder="1"/>
    <xf numFmtId="167" fontId="26" fillId="18" borderId="19" xfId="0" applyNumberFormat="1" applyFont="1" applyFill="1" applyBorder="1" applyAlignment="1">
      <alignment horizontal="right"/>
    </xf>
    <xf numFmtId="0" fontId="26" fillId="18" borderId="0" xfId="0" applyFont="1" applyFill="1" applyBorder="1"/>
    <xf numFmtId="0" fontId="2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center" vertical="center"/>
    </xf>
    <xf numFmtId="167" fontId="28" fillId="18" borderId="0" xfId="0" applyNumberFormat="1" applyFont="1" applyFill="1" applyBorder="1"/>
    <xf numFmtId="167" fontId="34" fillId="37" borderId="19" xfId="0" applyNumberFormat="1" applyFont="1" applyFill="1" applyBorder="1" applyAlignment="1">
      <alignment horizontal="right" vertical="center"/>
    </xf>
    <xf numFmtId="167" fontId="33" fillId="38" borderId="19" xfId="0" applyNumberFormat="1" applyFont="1" applyFill="1" applyBorder="1" applyAlignment="1">
      <alignment horizontal="right"/>
    </xf>
    <xf numFmtId="0" fontId="7" fillId="0" borderId="0" xfId="0" applyFont="1"/>
    <xf numFmtId="0" fontId="2" fillId="0" borderId="4" xfId="0" applyFont="1" applyBorder="1"/>
    <xf numFmtId="44" fontId="3" fillId="0" borderId="4" xfId="0" applyNumberFormat="1" applyFont="1" applyBorder="1"/>
    <xf numFmtId="0" fontId="35" fillId="0" borderId="6" xfId="0" applyFont="1" applyFill="1" applyBorder="1"/>
    <xf numFmtId="0" fontId="16" fillId="0" borderId="27" xfId="0" applyFont="1" applyBorder="1" applyAlignment="1">
      <alignment horizontal="center" vertical="center" wrapText="1"/>
    </xf>
    <xf numFmtId="0" fontId="27" fillId="41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7" fillId="41" borderId="28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7" fillId="41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/>
    </xf>
    <xf numFmtId="171" fontId="17" fillId="0" borderId="30" xfId="0" applyNumberFormat="1" applyFont="1" applyBorder="1" applyAlignment="1">
      <alignment horizontal="center" vertical="center"/>
    </xf>
    <xf numFmtId="171" fontId="17" fillId="0" borderId="30" xfId="0" applyNumberFormat="1" applyFont="1" applyBorder="1" applyAlignment="1">
      <alignment horizontal="right" vertical="center"/>
    </xf>
    <xf numFmtId="0" fontId="17" fillId="28" borderId="24" xfId="0" applyFont="1" applyFill="1" applyBorder="1" applyAlignment="1">
      <alignment horizontal="center" vertical="center"/>
    </xf>
    <xf numFmtId="171" fontId="17" fillId="0" borderId="24" xfId="0" applyNumberFormat="1" applyFont="1" applyBorder="1" applyAlignment="1">
      <alignment horizontal="right" vertical="center"/>
    </xf>
    <xf numFmtId="169" fontId="17" fillId="18" borderId="24" xfId="0" applyNumberFormat="1" applyFont="1" applyFill="1" applyBorder="1" applyAlignment="1">
      <alignment horizontal="center" vertical="center"/>
    </xf>
    <xf numFmtId="171" fontId="38" fillId="28" borderId="24" xfId="0" applyNumberFormat="1" applyFont="1" applyFill="1" applyBorder="1" applyAlignment="1">
      <alignment horizontal="center" vertical="center" wrapText="1"/>
    </xf>
    <xf numFmtId="168" fontId="17" fillId="41" borderId="24" xfId="0" applyNumberFormat="1" applyFont="1" applyFill="1" applyBorder="1" applyAlignment="1">
      <alignment horizontal="center" vertical="center"/>
    </xf>
    <xf numFmtId="0" fontId="17" fillId="18" borderId="24" xfId="0" applyFont="1" applyFill="1" applyBorder="1" applyAlignment="1">
      <alignment horizontal="center" vertical="center"/>
    </xf>
    <xf numFmtId="171" fontId="17" fillId="18" borderId="24" xfId="0" applyNumberFormat="1" applyFont="1" applyFill="1" applyBorder="1" applyAlignment="1">
      <alignment horizontal="center" vertical="center"/>
    </xf>
    <xf numFmtId="171" fontId="38" fillId="18" borderId="24" xfId="0" applyNumberFormat="1" applyFont="1" applyFill="1" applyBorder="1" applyAlignment="1">
      <alignment horizontal="center" vertical="center" wrapText="1"/>
    </xf>
    <xf numFmtId="169" fontId="17" fillId="0" borderId="24" xfId="0" applyNumberFormat="1" applyFont="1" applyBorder="1" applyAlignment="1">
      <alignment horizontal="center" vertical="center"/>
    </xf>
    <xf numFmtId="171" fontId="38" fillId="0" borderId="24" xfId="0" applyNumberFormat="1" applyFont="1" applyBorder="1" applyAlignment="1">
      <alignment horizontal="center" vertical="center" wrapText="1"/>
    </xf>
    <xf numFmtId="0" fontId="38" fillId="18" borderId="24" xfId="0" applyFont="1" applyFill="1" applyBorder="1" applyAlignment="1">
      <alignment horizontal="center" wrapText="1"/>
    </xf>
    <xf numFmtId="0" fontId="26" fillId="0" borderId="0" xfId="0" applyFont="1" applyAlignment="1"/>
    <xf numFmtId="170" fontId="38" fillId="18" borderId="24" xfId="0" applyNumberFormat="1" applyFont="1" applyFill="1" applyBorder="1" applyAlignment="1">
      <alignment horizontal="center" wrapText="1"/>
    </xf>
    <xf numFmtId="0" fontId="38" fillId="18" borderId="24" xfId="0" applyFont="1" applyFill="1" applyBorder="1" applyAlignment="1">
      <alignment horizontal="center" vertical="center" wrapText="1"/>
    </xf>
    <xf numFmtId="0" fontId="17" fillId="42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41" borderId="24" xfId="0" applyFont="1" applyFill="1" applyBorder="1" applyAlignment="1">
      <alignment horizontal="center"/>
    </xf>
    <xf numFmtId="0" fontId="22" fillId="28" borderId="30" xfId="0" applyFont="1" applyFill="1" applyBorder="1" applyAlignment="1">
      <alignment horizontal="center" wrapText="1"/>
    </xf>
    <xf numFmtId="0" fontId="22" fillId="28" borderId="30" xfId="0" applyFont="1" applyFill="1" applyBorder="1"/>
    <xf numFmtId="171" fontId="17" fillId="0" borderId="24" xfId="0" applyNumberFormat="1" applyFont="1" applyBorder="1" applyAlignment="1">
      <alignment horizontal="center" vertical="center"/>
    </xf>
    <xf numFmtId="169" fontId="17" fillId="0" borderId="24" xfId="0" applyNumberFormat="1" applyFont="1" applyBorder="1" applyAlignment="1">
      <alignment horizontal="right" vertical="center"/>
    </xf>
    <xf numFmtId="0" fontId="22" fillId="41" borderId="31" xfId="0" applyFont="1" applyFill="1" applyBorder="1" applyAlignment="1">
      <alignment horizontal="center"/>
    </xf>
    <xf numFmtId="0" fontId="22" fillId="28" borderId="32" xfId="0" applyFont="1" applyFill="1" applyBorder="1" applyAlignment="1">
      <alignment horizontal="center" wrapText="1"/>
    </xf>
    <xf numFmtId="0" fontId="22" fillId="0" borderId="32" xfId="0" applyFont="1" applyBorder="1"/>
    <xf numFmtId="171" fontId="17" fillId="0" borderId="24" xfId="0" applyNumberFormat="1" applyFont="1" applyBorder="1" applyAlignment="1"/>
    <xf numFmtId="0" fontId="17" fillId="0" borderId="24" xfId="0" applyFont="1" applyBorder="1" applyAlignment="1">
      <alignment horizontal="center"/>
    </xf>
    <xf numFmtId="8" fontId="17" fillId="0" borderId="24" xfId="0" applyNumberFormat="1" applyFont="1" applyBorder="1" applyAlignment="1">
      <alignment horizontal="right"/>
    </xf>
    <xf numFmtId="169" fontId="17" fillId="0" borderId="24" xfId="0" applyNumberFormat="1" applyFont="1" applyBorder="1" applyAlignment="1">
      <alignment horizontal="right"/>
    </xf>
    <xf numFmtId="171" fontId="17" fillId="0" borderId="24" xfId="0" applyNumberFormat="1" applyFont="1" applyBorder="1" applyAlignment="1">
      <alignment horizontal="center" wrapText="1"/>
    </xf>
    <xf numFmtId="168" fontId="22" fillId="41" borderId="31" xfId="0" applyNumberFormat="1" applyFont="1" applyFill="1" applyBorder="1" applyAlignment="1">
      <alignment horizontal="center"/>
    </xf>
    <xf numFmtId="0" fontId="22" fillId="28" borderId="32" xfId="0" applyFont="1" applyFill="1" applyBorder="1"/>
    <xf numFmtId="171" fontId="17" fillId="0" borderId="24" xfId="0" applyNumberFormat="1" applyFont="1" applyBorder="1"/>
    <xf numFmtId="166" fontId="22" fillId="41" borderId="31" xfId="0" applyNumberFormat="1" applyFont="1" applyFill="1" applyBorder="1" applyAlignment="1">
      <alignment horizontal="center"/>
    </xf>
    <xf numFmtId="0" fontId="22" fillId="0" borderId="32" xfId="0" applyFont="1" applyBorder="1" applyAlignment="1">
      <alignment horizontal="center" wrapText="1"/>
    </xf>
    <xf numFmtId="169" fontId="17" fillId="0" borderId="24" xfId="0" applyNumberFormat="1" applyFont="1" applyBorder="1" applyAlignment="1">
      <alignment horizontal="center"/>
    </xf>
    <xf numFmtId="0" fontId="39" fillId="0" borderId="32" xfId="0" applyFont="1" applyBorder="1" applyAlignment="1">
      <alignment horizontal="center" wrapText="1"/>
    </xf>
    <xf numFmtId="0" fontId="22" fillId="42" borderId="31" xfId="0" applyFont="1" applyFill="1" applyBorder="1" applyAlignment="1">
      <alignment horizontal="center"/>
    </xf>
    <xf numFmtId="0" fontId="22" fillId="0" borderId="32" xfId="0" applyFont="1" applyBorder="1" applyAlignment="1"/>
    <xf numFmtId="171" fontId="17" fillId="0" borderId="24" xfId="0" applyNumberFormat="1" applyFont="1" applyBorder="1" applyAlignment="1">
      <alignment horizontal="center"/>
    </xf>
    <xf numFmtId="166" fontId="17" fillId="42" borderId="24" xfId="0" applyNumberFormat="1" applyFont="1" applyFill="1" applyBorder="1" applyAlignment="1">
      <alignment horizontal="center" vertical="center"/>
    </xf>
    <xf numFmtId="170" fontId="17" fillId="18" borderId="33" xfId="0" applyNumberFormat="1" applyFont="1" applyFill="1" applyBorder="1" applyAlignment="1">
      <alignment horizontal="center" vertical="center" wrapText="1"/>
    </xf>
    <xf numFmtId="170" fontId="38" fillId="0" borderId="24" xfId="0" applyNumberFormat="1" applyFont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168" fontId="17" fillId="42" borderId="24" xfId="0" applyNumberFormat="1" applyFont="1" applyFill="1" applyBorder="1" applyAlignment="1">
      <alignment horizontal="center" vertical="center"/>
    </xf>
    <xf numFmtId="0" fontId="17" fillId="28" borderId="24" xfId="0" applyFont="1" applyFill="1" applyBorder="1" applyAlignment="1">
      <alignment horizontal="left" vertical="center"/>
    </xf>
    <xf numFmtId="0" fontId="38" fillId="28" borderId="24" xfId="0" applyFont="1" applyFill="1" applyBorder="1" applyAlignment="1">
      <alignment horizontal="center" vertical="center" wrapText="1"/>
    </xf>
    <xf numFmtId="0" fontId="17" fillId="41" borderId="24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7" fillId="41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71" fontId="17" fillId="0" borderId="0" xfId="0" applyNumberFormat="1" applyFont="1" applyAlignment="1">
      <alignment horizontal="right" vertical="center"/>
    </xf>
    <xf numFmtId="171" fontId="17" fillId="0" borderId="28" xfId="0" applyNumberFormat="1" applyFont="1" applyBorder="1" applyAlignment="1">
      <alignment horizontal="right" vertical="center"/>
    </xf>
    <xf numFmtId="0" fontId="17" fillId="18" borderId="28" xfId="0" applyFont="1" applyFill="1" applyBorder="1" applyAlignment="1">
      <alignment horizontal="center" vertical="center" wrapText="1"/>
    </xf>
    <xf numFmtId="169" fontId="17" fillId="0" borderId="28" xfId="0" applyNumberFormat="1" applyFont="1" applyBorder="1" applyAlignment="1">
      <alignment horizontal="right" vertical="center"/>
    </xf>
    <xf numFmtId="0" fontId="38" fillId="18" borderId="28" xfId="0" applyFont="1" applyFill="1" applyBorder="1" applyAlignment="1">
      <alignment horizontal="center" vertical="center" wrapText="1"/>
    </xf>
    <xf numFmtId="0" fontId="30" fillId="28" borderId="0" xfId="0" applyFont="1" applyFill="1" applyBorder="1" applyAlignment="1">
      <alignment horizontal="center"/>
    </xf>
    <xf numFmtId="0" fontId="30" fillId="28" borderId="0" xfId="0" applyFont="1" applyFill="1" applyBorder="1" applyAlignment="1">
      <alignment horizontal="center" wrapText="1"/>
    </xf>
    <xf numFmtId="0" fontId="30" fillId="28" borderId="0" xfId="0" applyFont="1" applyFill="1" applyBorder="1"/>
    <xf numFmtId="171" fontId="30" fillId="28" borderId="0" xfId="0" applyNumberFormat="1" applyFont="1" applyFill="1" applyBorder="1" applyAlignment="1">
      <alignment horizontal="center"/>
    </xf>
    <xf numFmtId="171" fontId="30" fillId="28" borderId="0" xfId="0" applyNumberFormat="1" applyFont="1" applyFill="1" applyBorder="1" applyAlignment="1">
      <alignment horizontal="right"/>
    </xf>
    <xf numFmtId="169" fontId="30" fillId="28" borderId="0" xfId="0" applyNumberFormat="1" applyFont="1" applyFill="1" applyBorder="1" applyAlignment="1">
      <alignment horizontal="right"/>
    </xf>
    <xf numFmtId="0" fontId="26" fillId="28" borderId="0" xfId="0" applyFont="1" applyFill="1" applyBorder="1" applyAlignment="1">
      <alignment horizontal="center" wrapText="1"/>
    </xf>
    <xf numFmtId="170" fontId="26" fillId="28" borderId="0" xfId="0" applyNumberFormat="1" applyFont="1" applyFill="1" applyBorder="1" applyAlignment="1">
      <alignment horizontal="center" wrapText="1"/>
    </xf>
    <xf numFmtId="168" fontId="30" fillId="28" borderId="0" xfId="0" applyNumberFormat="1" applyFont="1" applyFill="1" applyBorder="1" applyAlignment="1">
      <alignment horizontal="center"/>
    </xf>
    <xf numFmtId="171" fontId="40" fillId="28" borderId="0" xfId="0" applyNumberFormat="1" applyFont="1" applyFill="1" applyBorder="1" applyAlignment="1">
      <alignment horizontal="right"/>
    </xf>
    <xf numFmtId="169" fontId="40" fillId="28" borderId="0" xfId="0" applyNumberFormat="1" applyFont="1" applyFill="1" applyBorder="1" applyAlignment="1">
      <alignment horizontal="center"/>
    </xf>
    <xf numFmtId="169" fontId="30" fillId="28" borderId="0" xfId="0" applyNumberFormat="1" applyFont="1" applyFill="1" applyBorder="1" applyAlignment="1">
      <alignment horizontal="center"/>
    </xf>
    <xf numFmtId="0" fontId="26" fillId="28" borderId="0" xfId="0" applyFont="1" applyFill="1" applyBorder="1" applyAlignment="1">
      <alignment wrapText="1"/>
    </xf>
    <xf numFmtId="0" fontId="26" fillId="28" borderId="0" xfId="0" applyFont="1" applyFill="1" applyBorder="1" applyAlignment="1">
      <alignment horizontal="right" wrapText="1"/>
    </xf>
    <xf numFmtId="0" fontId="22" fillId="28" borderId="0" xfId="0" applyFont="1" applyFill="1" applyBorder="1" applyAlignment="1">
      <alignment horizontal="center" vertical="center"/>
    </xf>
    <xf numFmtId="0" fontId="17" fillId="28" borderId="0" xfId="0" applyFont="1" applyFill="1" applyBorder="1" applyAlignment="1">
      <alignment horizontal="center" vertical="center"/>
    </xf>
    <xf numFmtId="0" fontId="17" fillId="28" borderId="0" xfId="0" applyFont="1" applyFill="1" applyBorder="1" applyAlignment="1">
      <alignment horizontal="left" vertical="center"/>
    </xf>
    <xf numFmtId="171" fontId="17" fillId="28" borderId="0" xfId="0" applyNumberFormat="1" applyFont="1" applyFill="1" applyBorder="1" applyAlignment="1">
      <alignment horizontal="center" vertical="center"/>
    </xf>
    <xf numFmtId="171" fontId="17" fillId="28" borderId="0" xfId="0" applyNumberFormat="1" applyFont="1" applyFill="1" applyBorder="1" applyAlignment="1">
      <alignment horizontal="right" vertical="center"/>
    </xf>
    <xf numFmtId="169" fontId="22" fillId="28" borderId="0" xfId="0" applyNumberFormat="1" applyFont="1" applyFill="1" applyBorder="1" applyAlignment="1">
      <alignment horizontal="center" vertical="center"/>
    </xf>
    <xf numFmtId="49" fontId="17" fillId="28" borderId="0" xfId="0" applyNumberFormat="1" applyFont="1" applyFill="1" applyBorder="1" applyAlignment="1">
      <alignment horizontal="center" vertical="center"/>
    </xf>
    <xf numFmtId="49" fontId="17" fillId="28" borderId="0" xfId="0" applyNumberFormat="1" applyFont="1" applyFill="1" applyBorder="1" applyAlignment="1">
      <alignment horizontal="left" vertical="center"/>
    </xf>
    <xf numFmtId="168" fontId="17" fillId="28" borderId="0" xfId="0" applyNumberFormat="1" applyFont="1" applyFill="1" applyBorder="1" applyAlignment="1">
      <alignment horizontal="center" vertical="center"/>
    </xf>
    <xf numFmtId="170" fontId="17" fillId="28" borderId="0" xfId="0" applyNumberFormat="1" applyFont="1" applyFill="1" applyBorder="1" applyAlignment="1">
      <alignment horizontal="center" vertical="center"/>
    </xf>
    <xf numFmtId="170" fontId="17" fillId="28" borderId="0" xfId="0" applyNumberFormat="1" applyFont="1" applyFill="1" applyBorder="1" applyAlignment="1">
      <alignment horizontal="left" vertical="center"/>
    </xf>
    <xf numFmtId="0" fontId="17" fillId="28" borderId="0" xfId="0" applyFont="1" applyFill="1" applyBorder="1" applyAlignment="1">
      <alignment horizontal="left" vertical="center" wrapText="1"/>
    </xf>
    <xf numFmtId="169" fontId="22" fillId="28" borderId="0" xfId="0" applyNumberFormat="1" applyFont="1" applyFill="1" applyBorder="1" applyAlignment="1">
      <alignment horizontal="right" vertical="center" wrapText="1"/>
    </xf>
    <xf numFmtId="167" fontId="22" fillId="28" borderId="0" xfId="0" applyNumberFormat="1" applyFont="1" applyFill="1" applyBorder="1" applyAlignment="1">
      <alignment horizontal="center" vertical="center"/>
    </xf>
    <xf numFmtId="170" fontId="17" fillId="28" borderId="0" xfId="0" applyNumberFormat="1" applyFont="1" applyFill="1" applyBorder="1" applyAlignment="1">
      <alignment horizontal="left" vertical="center" wrapText="1"/>
    </xf>
    <xf numFmtId="0" fontId="22" fillId="28" borderId="0" xfId="0" applyFont="1" applyFill="1" applyBorder="1" applyAlignment="1">
      <alignment horizontal="center" wrapText="1"/>
    </xf>
    <xf numFmtId="166" fontId="17" fillId="28" borderId="0" xfId="0" applyNumberFormat="1" applyFont="1" applyFill="1" applyBorder="1" applyAlignment="1">
      <alignment horizontal="center" vertical="center"/>
    </xf>
    <xf numFmtId="49" fontId="17" fillId="28" borderId="0" xfId="0" applyNumberFormat="1" applyFont="1" applyFill="1" applyBorder="1" applyAlignment="1">
      <alignment horizontal="left" vertical="center" wrapText="1"/>
    </xf>
    <xf numFmtId="0" fontId="26" fillId="28" borderId="0" xfId="0" applyFont="1" applyFill="1" applyBorder="1" applyAlignment="1">
      <alignment horizontal="center" vertical="center" wrapText="1"/>
    </xf>
    <xf numFmtId="0" fontId="26" fillId="28" borderId="0" xfId="0" applyFont="1" applyFill="1" applyBorder="1" applyAlignment="1">
      <alignment vertical="center" wrapText="1"/>
    </xf>
    <xf numFmtId="49" fontId="17" fillId="28" borderId="0" xfId="0" applyNumberFormat="1" applyFont="1" applyFill="1" applyBorder="1" applyAlignment="1">
      <alignment horizontal="center" vertical="center" wrapText="1"/>
    </xf>
    <xf numFmtId="171" fontId="41" fillId="28" borderId="0" xfId="0" applyNumberFormat="1" applyFont="1" applyFill="1" applyBorder="1"/>
    <xf numFmtId="171" fontId="17" fillId="28" borderId="0" xfId="0" applyNumberFormat="1" applyFont="1" applyFill="1" applyBorder="1" applyAlignment="1">
      <alignment horizontal="center" vertical="center" wrapText="1"/>
    </xf>
    <xf numFmtId="169" fontId="22" fillId="28" borderId="0" xfId="0" applyNumberFormat="1" applyFont="1" applyFill="1" applyBorder="1" applyAlignment="1">
      <alignment horizontal="center" vertical="center" wrapText="1"/>
    </xf>
    <xf numFmtId="0" fontId="29" fillId="28" borderId="0" xfId="0" applyFont="1" applyFill="1" applyBorder="1" applyAlignment="1">
      <alignment horizontal="center" vertical="center"/>
    </xf>
    <xf numFmtId="171" fontId="29" fillId="28" borderId="0" xfId="0" applyNumberFormat="1" applyFont="1" applyFill="1" applyBorder="1" applyAlignment="1">
      <alignment horizontal="center" vertical="center"/>
    </xf>
    <xf numFmtId="169" fontId="42" fillId="28" borderId="0" xfId="0" applyNumberFormat="1" applyFont="1" applyFill="1" applyBorder="1" applyAlignment="1">
      <alignment horizontal="left" wrapText="1"/>
    </xf>
    <xf numFmtId="0" fontId="43" fillId="28" borderId="0" xfId="0" applyFont="1" applyFill="1" applyBorder="1" applyAlignment="1">
      <alignment horizontal="left"/>
    </xf>
    <xf numFmtId="0" fontId="27" fillId="28" borderId="0" xfId="0" applyFont="1" applyFill="1" applyBorder="1" applyAlignment="1">
      <alignment horizontal="left" vertical="center" wrapText="1"/>
    </xf>
    <xf numFmtId="169" fontId="17" fillId="28" borderId="0" xfId="0" applyNumberFormat="1" applyFont="1" applyFill="1" applyBorder="1" applyAlignment="1">
      <alignment horizontal="center" vertical="center"/>
    </xf>
    <xf numFmtId="0" fontId="26" fillId="28" borderId="0" xfId="0" applyFont="1" applyFill="1" applyBorder="1" applyAlignment="1">
      <alignment horizontal="left" wrapText="1"/>
    </xf>
    <xf numFmtId="0" fontId="26" fillId="28" borderId="0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171" fontId="44" fillId="43" borderId="0" xfId="0" applyNumberFormat="1" applyFont="1" applyFill="1" applyBorder="1" applyAlignment="1">
      <alignment horizontal="center"/>
    </xf>
    <xf numFmtId="169" fontId="44" fillId="4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4" fontId="4" fillId="0" borderId="9" xfId="0" applyNumberFormat="1" applyFont="1" applyFill="1" applyBorder="1"/>
    <xf numFmtId="0" fontId="4" fillId="0" borderId="8" xfId="0" applyFont="1" applyBorder="1" applyAlignment="1">
      <alignment horizontal="left"/>
    </xf>
    <xf numFmtId="4" fontId="4" fillId="0" borderId="9" xfId="0" applyNumberFormat="1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4" xfId="0" applyFont="1" applyBorder="1"/>
    <xf numFmtId="4" fontId="3" fillId="0" borderId="12" xfId="0" applyNumberFormat="1" applyFont="1" applyBorder="1"/>
    <xf numFmtId="0" fontId="3" fillId="0" borderId="10" xfId="0" applyFont="1" applyBorder="1" applyAlignment="1">
      <alignment horizontal="center"/>
    </xf>
    <xf numFmtId="0" fontId="4" fillId="0" borderId="8" xfId="0" applyFont="1" applyFill="1" applyBorder="1"/>
    <xf numFmtId="4" fontId="4" fillId="0" borderId="0" xfId="0" applyNumberFormat="1" applyFont="1"/>
    <xf numFmtId="0" fontId="4" fillId="0" borderId="0" xfId="0" applyFont="1" applyFill="1" applyBorder="1" applyAlignment="1">
      <alignment horizontal="left"/>
    </xf>
    <xf numFmtId="0" fontId="4" fillId="11" borderId="8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left"/>
    </xf>
    <xf numFmtId="0" fontId="4" fillId="11" borderId="9" xfId="0" applyFont="1" applyFill="1" applyBorder="1" applyAlignment="1">
      <alignment horizontal="left"/>
    </xf>
    <xf numFmtId="10" fontId="0" fillId="0" borderId="0" xfId="0" applyNumberFormat="1"/>
    <xf numFmtId="0" fontId="45" fillId="45" borderId="0" xfId="0" applyFont="1" applyFill="1" applyBorder="1" applyAlignment="1">
      <alignment horizontal="left" vertical="top"/>
    </xf>
    <xf numFmtId="10" fontId="46" fillId="46" borderId="34" xfId="1" applyNumberFormat="1" applyFont="1" applyFill="1" applyBorder="1" applyAlignment="1">
      <alignment horizontal="right" vertical="center"/>
    </xf>
    <xf numFmtId="3" fontId="46" fillId="46" borderId="35" xfId="0" applyNumberFormat="1" applyFont="1" applyFill="1" applyBorder="1" applyAlignment="1">
      <alignment horizontal="right" vertical="center"/>
    </xf>
    <xf numFmtId="3" fontId="46" fillId="46" borderId="34" xfId="0" applyNumberFormat="1" applyFont="1" applyFill="1" applyBorder="1" applyAlignment="1">
      <alignment horizontal="right" vertical="center"/>
    </xf>
    <xf numFmtId="0" fontId="46" fillId="46" borderId="34" xfId="0" applyFont="1" applyFill="1" applyBorder="1" applyAlignment="1">
      <alignment horizontal="left" vertical="center"/>
    </xf>
    <xf numFmtId="0" fontId="46" fillId="46" borderId="36" xfId="0" applyFont="1" applyFill="1" applyBorder="1" applyAlignment="1">
      <alignment horizontal="left" vertical="center"/>
    </xf>
    <xf numFmtId="10" fontId="46" fillId="46" borderId="39" xfId="1" applyNumberFormat="1" applyFont="1" applyFill="1" applyBorder="1" applyAlignment="1">
      <alignment horizontal="right" vertical="center"/>
    </xf>
    <xf numFmtId="3" fontId="46" fillId="46" borderId="40" xfId="0" applyNumberFormat="1" applyFont="1" applyFill="1" applyBorder="1" applyAlignment="1">
      <alignment horizontal="right" vertical="center"/>
    </xf>
    <xf numFmtId="10" fontId="46" fillId="46" borderId="41" xfId="1" applyNumberFormat="1" applyFont="1" applyFill="1" applyBorder="1" applyAlignment="1">
      <alignment horizontal="right" vertical="center"/>
    </xf>
    <xf numFmtId="3" fontId="46" fillId="46" borderId="42" xfId="0" applyNumberFormat="1" applyFont="1" applyFill="1" applyBorder="1" applyAlignment="1">
      <alignment horizontal="right" vertical="center"/>
    </xf>
    <xf numFmtId="3" fontId="46" fillId="46" borderId="41" xfId="0" applyNumberFormat="1" applyFont="1" applyFill="1" applyBorder="1" applyAlignment="1">
      <alignment horizontal="right" vertical="center"/>
    </xf>
    <xf numFmtId="0" fontId="46" fillId="46" borderId="41" xfId="0" applyFont="1" applyFill="1" applyBorder="1" applyAlignment="1">
      <alignment horizontal="left" vertical="center"/>
    </xf>
    <xf numFmtId="0" fontId="46" fillId="46" borderId="43" xfId="0" applyFont="1" applyFill="1" applyBorder="1" applyAlignment="1">
      <alignment horizontal="left" vertical="center"/>
    </xf>
    <xf numFmtId="3" fontId="46" fillId="46" borderId="46" xfId="0" applyNumberFormat="1" applyFont="1" applyFill="1" applyBorder="1" applyAlignment="1">
      <alignment horizontal="right" vertical="center"/>
    </xf>
    <xf numFmtId="10" fontId="47" fillId="46" borderId="47" xfId="1" applyNumberFormat="1" applyFont="1" applyFill="1" applyBorder="1" applyAlignment="1">
      <alignment horizontal="right" vertical="center"/>
    </xf>
    <xf numFmtId="3" fontId="46" fillId="46" borderId="48" xfId="0" applyNumberFormat="1" applyFont="1" applyFill="1" applyBorder="1" applyAlignment="1">
      <alignment horizontal="right" vertical="center"/>
    </xf>
    <xf numFmtId="3" fontId="46" fillId="46" borderId="49" xfId="0" applyNumberFormat="1" applyFont="1" applyFill="1" applyBorder="1" applyAlignment="1">
      <alignment horizontal="right" vertical="center"/>
    </xf>
    <xf numFmtId="0" fontId="46" fillId="46" borderId="49" xfId="0" applyFont="1" applyFill="1" applyBorder="1" applyAlignment="1">
      <alignment horizontal="left" vertical="center"/>
    </xf>
    <xf numFmtId="0" fontId="46" fillId="46" borderId="50" xfId="0" applyFont="1" applyFill="1" applyBorder="1" applyAlignment="1">
      <alignment horizontal="left" vertical="center"/>
    </xf>
    <xf numFmtId="10" fontId="47" fillId="46" borderId="52" xfId="1" applyNumberFormat="1" applyFont="1" applyFill="1" applyBorder="1" applyAlignment="1">
      <alignment horizontal="right" vertical="center"/>
    </xf>
    <xf numFmtId="3" fontId="46" fillId="46" borderId="53" xfId="0" applyNumberFormat="1" applyFont="1" applyFill="1" applyBorder="1" applyAlignment="1">
      <alignment horizontal="right" vertical="center"/>
    </xf>
    <xf numFmtId="3" fontId="46" fillId="46" borderId="54" xfId="0" applyNumberFormat="1" applyFont="1" applyFill="1" applyBorder="1" applyAlignment="1">
      <alignment horizontal="right" vertical="center"/>
    </xf>
    <xf numFmtId="0" fontId="46" fillId="46" borderId="54" xfId="0" applyFont="1" applyFill="1" applyBorder="1" applyAlignment="1">
      <alignment horizontal="left" vertical="center"/>
    </xf>
    <xf numFmtId="10" fontId="47" fillId="46" borderId="56" xfId="1" applyNumberFormat="1" applyFont="1" applyFill="1" applyBorder="1" applyAlignment="1">
      <alignment horizontal="right" vertical="center"/>
    </xf>
    <xf numFmtId="3" fontId="46" fillId="46" borderId="57" xfId="0" applyNumberFormat="1" applyFont="1" applyFill="1" applyBorder="1" applyAlignment="1">
      <alignment horizontal="right" vertical="center"/>
    </xf>
    <xf numFmtId="3" fontId="46" fillId="46" borderId="58" xfId="0" applyNumberFormat="1" applyFont="1" applyFill="1" applyBorder="1" applyAlignment="1">
      <alignment horizontal="right" vertical="center"/>
    </xf>
    <xf numFmtId="0" fontId="46" fillId="46" borderId="58" xfId="0" applyFont="1" applyFill="1" applyBorder="1" applyAlignment="1">
      <alignment horizontal="left" vertical="center"/>
    </xf>
    <xf numFmtId="0" fontId="46" fillId="46" borderId="59" xfId="0" applyFont="1" applyFill="1" applyBorder="1" applyAlignment="1">
      <alignment horizontal="left" vertical="center"/>
    </xf>
    <xf numFmtId="10" fontId="46" fillId="46" borderId="54" xfId="1" applyNumberFormat="1" applyFont="1" applyFill="1" applyBorder="1" applyAlignment="1">
      <alignment horizontal="right" vertical="center"/>
    </xf>
    <xf numFmtId="0" fontId="46" fillId="46" borderId="60" xfId="0" applyFont="1" applyFill="1" applyBorder="1" applyAlignment="1">
      <alignment horizontal="left" vertical="center"/>
    </xf>
    <xf numFmtId="10" fontId="48" fillId="47" borderId="63" xfId="1" applyNumberFormat="1" applyFont="1" applyFill="1" applyBorder="1" applyAlignment="1">
      <alignment horizontal="right" vertical="center"/>
    </xf>
    <xf numFmtId="3" fontId="48" fillId="47" borderId="64" xfId="0" applyNumberFormat="1" applyFont="1" applyFill="1" applyBorder="1" applyAlignment="1">
      <alignment horizontal="right" vertical="center"/>
    </xf>
    <xf numFmtId="3" fontId="48" fillId="47" borderId="63" xfId="0" applyNumberFormat="1" applyFont="1" applyFill="1" applyBorder="1" applyAlignment="1">
      <alignment horizontal="right" vertical="center"/>
    </xf>
    <xf numFmtId="0" fontId="48" fillId="47" borderId="65" xfId="0" applyFont="1" applyFill="1" applyBorder="1" applyAlignment="1">
      <alignment horizontal="left" vertical="center"/>
    </xf>
    <xf numFmtId="0" fontId="48" fillId="47" borderId="66" xfId="0" applyFont="1" applyFill="1" applyBorder="1" applyAlignment="1">
      <alignment horizontal="left" vertical="center"/>
    </xf>
    <xf numFmtId="0" fontId="48" fillId="47" borderId="67" xfId="0" applyFont="1" applyFill="1" applyBorder="1" applyAlignment="1">
      <alignment horizontal="left" vertical="center"/>
    </xf>
    <xf numFmtId="0" fontId="49" fillId="46" borderId="68" xfId="0" applyFont="1" applyFill="1" applyBorder="1" applyAlignment="1">
      <alignment horizontal="right" vertical="center"/>
    </xf>
    <xf numFmtId="0" fontId="49" fillId="46" borderId="69" xfId="0" applyFont="1" applyFill="1" applyBorder="1" applyAlignment="1">
      <alignment horizontal="right" vertical="center"/>
    </xf>
    <xf numFmtId="0" fontId="49" fillId="47" borderId="68" xfId="0" applyFont="1" applyFill="1" applyBorder="1" applyAlignment="1">
      <alignment horizontal="left" vertical="center"/>
    </xf>
    <xf numFmtId="0" fontId="49" fillId="47" borderId="70" xfId="0" applyFont="1" applyFill="1" applyBorder="1" applyAlignment="1">
      <alignment horizontal="left" vertical="center"/>
    </xf>
    <xf numFmtId="0" fontId="49" fillId="47" borderId="69" xfId="0" applyFont="1" applyFill="1" applyBorder="1" applyAlignment="1">
      <alignment horizontal="left" vertical="center"/>
    </xf>
    <xf numFmtId="10" fontId="50" fillId="0" borderId="0" xfId="0" applyNumberFormat="1" applyFont="1"/>
    <xf numFmtId="0" fontId="50" fillId="0" borderId="0" xfId="0" applyFont="1"/>
    <xf numFmtId="0" fontId="4" fillId="11" borderId="8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left"/>
    </xf>
    <xf numFmtId="0" fontId="4" fillId="11" borderId="9" xfId="0" applyFont="1" applyFill="1" applyBorder="1" applyAlignment="1">
      <alignment horizontal="left"/>
    </xf>
    <xf numFmtId="3" fontId="46" fillId="46" borderId="72" xfId="0" applyNumberFormat="1" applyFont="1" applyFill="1" applyBorder="1" applyAlignment="1">
      <alignment horizontal="right" vertical="center"/>
    </xf>
    <xf numFmtId="3" fontId="46" fillId="46" borderId="74" xfId="0" applyNumberFormat="1" applyFont="1" applyFill="1" applyBorder="1" applyAlignment="1">
      <alignment horizontal="right" vertical="center"/>
    </xf>
    <xf numFmtId="3" fontId="46" fillId="46" borderId="50" xfId="0" applyNumberFormat="1" applyFont="1" applyFill="1" applyBorder="1" applyAlignment="1">
      <alignment horizontal="right" vertical="center"/>
    </xf>
    <xf numFmtId="10" fontId="47" fillId="46" borderId="73" xfId="1" applyNumberFormat="1" applyFont="1" applyFill="1" applyBorder="1" applyAlignment="1">
      <alignment horizontal="right" vertical="center"/>
    </xf>
    <xf numFmtId="10" fontId="47" fillId="46" borderId="75" xfId="1" applyNumberFormat="1" applyFont="1" applyFill="1" applyBorder="1" applyAlignment="1">
      <alignment horizontal="right" vertical="center"/>
    </xf>
    <xf numFmtId="0" fontId="4" fillId="40" borderId="8" xfId="0" applyFont="1" applyFill="1" applyBorder="1" applyAlignment="1">
      <alignment horizontal="left"/>
    </xf>
    <xf numFmtId="0" fontId="4" fillId="40" borderId="0" xfId="0" applyFont="1" applyFill="1" applyBorder="1" applyAlignment="1">
      <alignment horizontal="left"/>
    </xf>
    <xf numFmtId="0" fontId="4" fillId="40" borderId="9" xfId="0" applyFont="1" applyFill="1" applyBorder="1" applyAlignment="1">
      <alignment horizontal="left"/>
    </xf>
    <xf numFmtId="0" fontId="46" fillId="46" borderId="61" xfId="0" applyFont="1" applyFill="1" applyBorder="1" applyAlignment="1">
      <alignment horizontal="left" vertical="center" wrapText="1"/>
    </xf>
    <xf numFmtId="0" fontId="46" fillId="46" borderId="51" xfId="0" applyFont="1" applyFill="1" applyBorder="1" applyAlignment="1">
      <alignment horizontal="left" vertical="center" wrapText="1"/>
    </xf>
    <xf numFmtId="0" fontId="46" fillId="46" borderId="44" xfId="0" applyFont="1" applyFill="1" applyBorder="1" applyAlignment="1">
      <alignment horizontal="left" vertical="center" wrapText="1"/>
    </xf>
    <xf numFmtId="0" fontId="46" fillId="46" borderId="37" xfId="0" applyFont="1" applyFill="1" applyBorder="1" applyAlignment="1">
      <alignment horizontal="left" vertical="center" wrapText="1"/>
    </xf>
    <xf numFmtId="0" fontId="46" fillId="46" borderId="62" xfId="0" applyNumberFormat="1" applyFont="1" applyFill="1" applyBorder="1" applyAlignment="1">
      <alignment horizontal="left" vertical="center"/>
    </xf>
    <xf numFmtId="0" fontId="46" fillId="46" borderId="45" xfId="0" applyNumberFormat="1" applyFont="1" applyFill="1" applyBorder="1" applyAlignment="1">
      <alignment horizontal="left" vertical="center"/>
    </xf>
    <xf numFmtId="0" fontId="46" fillId="46" borderId="38" xfId="0" applyNumberFormat="1" applyFont="1" applyFill="1" applyBorder="1" applyAlignment="1">
      <alignment horizontal="left" vertical="center"/>
    </xf>
    <xf numFmtId="0" fontId="46" fillId="46" borderId="55" xfId="0" applyFont="1" applyFill="1" applyBorder="1" applyAlignment="1">
      <alignment horizontal="left" vertical="center"/>
    </xf>
    <xf numFmtId="0" fontId="46" fillId="46" borderId="71" xfId="0" applyFont="1" applyFill="1" applyBorder="1" applyAlignment="1">
      <alignment horizontal="left" vertical="center"/>
    </xf>
    <xf numFmtId="0" fontId="3" fillId="0" borderId="0" xfId="0" applyFont="1" applyAlignment="1">
      <alignment horizontal="left" indent="10"/>
    </xf>
    <xf numFmtId="0" fontId="3" fillId="40" borderId="10" xfId="0" applyFont="1" applyFill="1" applyBorder="1" applyAlignment="1">
      <alignment horizontal="left"/>
    </xf>
    <xf numFmtId="0" fontId="3" fillId="40" borderId="11" xfId="0" applyFont="1" applyFill="1" applyBorder="1" applyAlignment="1">
      <alignment horizontal="left"/>
    </xf>
    <xf numFmtId="0" fontId="3" fillId="40" borderId="12" xfId="0" applyFont="1" applyFill="1" applyBorder="1" applyAlignment="1">
      <alignment horizontal="left"/>
    </xf>
    <xf numFmtId="0" fontId="4" fillId="40" borderId="8" xfId="0" applyFont="1" applyFill="1" applyBorder="1" applyAlignment="1">
      <alignment horizontal="left"/>
    </xf>
    <xf numFmtId="0" fontId="4" fillId="40" borderId="0" xfId="0" applyFont="1" applyFill="1" applyBorder="1" applyAlignment="1">
      <alignment horizontal="left"/>
    </xf>
    <xf numFmtId="0" fontId="4" fillId="40" borderId="9" xfId="0" applyFont="1" applyFill="1" applyBorder="1" applyAlignment="1">
      <alignment horizontal="left"/>
    </xf>
    <xf numFmtId="0" fontId="4" fillId="39" borderId="15" xfId="0" applyFont="1" applyFill="1" applyBorder="1" applyAlignment="1">
      <alignment horizontal="left"/>
    </xf>
    <xf numFmtId="0" fontId="4" fillId="39" borderId="13" xfId="0" applyFont="1" applyFill="1" applyBorder="1" applyAlignment="1">
      <alignment horizontal="left"/>
    </xf>
    <xf numFmtId="0" fontId="4" fillId="39" borderId="1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11" borderId="10" xfId="0" applyFont="1" applyFill="1" applyBorder="1" applyAlignment="1">
      <alignment horizontal="left"/>
    </xf>
    <xf numFmtId="0" fontId="3" fillId="11" borderId="11" xfId="0" applyFont="1" applyFill="1" applyBorder="1" applyAlignment="1">
      <alignment horizontal="left"/>
    </xf>
    <xf numFmtId="0" fontId="3" fillId="11" borderId="12" xfId="0" applyFont="1" applyFill="1" applyBorder="1" applyAlignment="1">
      <alignment horizontal="left"/>
    </xf>
    <xf numFmtId="0" fontId="4" fillId="11" borderId="5" xfId="0" applyFont="1" applyFill="1" applyBorder="1" applyAlignment="1">
      <alignment horizontal="left"/>
    </xf>
    <xf numFmtId="0" fontId="4" fillId="11" borderId="6" xfId="0" applyFont="1" applyFill="1" applyBorder="1" applyAlignment="1">
      <alignment horizontal="left"/>
    </xf>
    <xf numFmtId="0" fontId="4" fillId="11" borderId="7" xfId="0" applyFont="1" applyFill="1" applyBorder="1" applyAlignment="1">
      <alignment horizontal="left"/>
    </xf>
    <xf numFmtId="0" fontId="4" fillId="11" borderId="8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left"/>
    </xf>
    <xf numFmtId="0" fontId="4" fillId="11" borderId="9" xfId="0" applyFont="1" applyFill="1" applyBorder="1" applyAlignment="1">
      <alignment horizontal="left"/>
    </xf>
    <xf numFmtId="0" fontId="3" fillId="44" borderId="10" xfId="0" applyFont="1" applyFill="1" applyBorder="1" applyAlignment="1">
      <alignment horizontal="left"/>
    </xf>
    <xf numFmtId="0" fontId="3" fillId="44" borderId="11" xfId="0" applyFont="1" applyFill="1" applyBorder="1" applyAlignment="1">
      <alignment horizontal="left"/>
    </xf>
    <xf numFmtId="0" fontId="3" fillId="44" borderId="12" xfId="0" applyFont="1" applyFill="1" applyBorder="1" applyAlignment="1">
      <alignment horizontal="left"/>
    </xf>
    <xf numFmtId="0" fontId="4" fillId="44" borderId="5" xfId="0" applyFont="1" applyFill="1" applyBorder="1" applyAlignment="1">
      <alignment horizontal="left" wrapText="1"/>
    </xf>
    <xf numFmtId="0" fontId="4" fillId="44" borderId="6" xfId="0" applyFont="1" applyFill="1" applyBorder="1" applyAlignment="1">
      <alignment horizontal="left" wrapText="1"/>
    </xf>
    <xf numFmtId="0" fontId="4" fillId="44" borderId="7" xfId="0" applyFont="1" applyFill="1" applyBorder="1" applyAlignment="1">
      <alignment horizontal="left" wrapText="1"/>
    </xf>
    <xf numFmtId="0" fontId="4" fillId="44" borderId="15" xfId="0" applyFont="1" applyFill="1" applyBorder="1" applyAlignment="1">
      <alignment horizontal="left" wrapText="1"/>
    </xf>
    <xf numFmtId="0" fontId="4" fillId="44" borderId="13" xfId="0" applyFont="1" applyFill="1" applyBorder="1" applyAlignment="1">
      <alignment horizontal="left" wrapText="1"/>
    </xf>
    <xf numFmtId="0" fontId="4" fillId="44" borderId="14" xfId="0" applyFont="1" applyFill="1" applyBorder="1" applyAlignment="1">
      <alignment horizontal="left" wrapText="1"/>
    </xf>
    <xf numFmtId="0" fontId="4" fillId="40" borderId="8" xfId="0" applyFont="1" applyFill="1" applyBorder="1" applyAlignment="1">
      <alignment horizontal="left" wrapText="1"/>
    </xf>
    <xf numFmtId="0" fontId="4" fillId="40" borderId="0" xfId="0" applyFont="1" applyFill="1" applyBorder="1" applyAlignment="1">
      <alignment horizontal="left" wrapText="1"/>
    </xf>
    <xf numFmtId="0" fontId="4" fillId="40" borderId="9" xfId="0" applyFont="1" applyFill="1" applyBorder="1" applyAlignment="1">
      <alignment horizontal="left" wrapText="1"/>
    </xf>
    <xf numFmtId="0" fontId="4" fillId="39" borderId="8" xfId="0" applyFont="1" applyFill="1" applyBorder="1" applyAlignment="1">
      <alignment horizontal="left" wrapText="1"/>
    </xf>
    <xf numFmtId="0" fontId="4" fillId="39" borderId="0" xfId="0" applyFont="1" applyFill="1" applyBorder="1" applyAlignment="1">
      <alignment horizontal="left" wrapText="1"/>
    </xf>
    <xf numFmtId="0" fontId="4" fillId="39" borderId="9" xfId="0" applyFont="1" applyFill="1" applyBorder="1" applyAlignment="1">
      <alignment horizontal="left" wrapText="1"/>
    </xf>
    <xf numFmtId="0" fontId="4" fillId="39" borderId="8" xfId="0" applyFont="1" applyFill="1" applyBorder="1" applyAlignment="1">
      <alignment horizontal="left"/>
    </xf>
    <xf numFmtId="0" fontId="4" fillId="39" borderId="0" xfId="0" applyFont="1" applyFill="1" applyBorder="1" applyAlignment="1">
      <alignment horizontal="left"/>
    </xf>
    <xf numFmtId="0" fontId="4" fillId="39" borderId="9" xfId="0" applyFont="1" applyFill="1" applyBorder="1" applyAlignment="1">
      <alignment horizontal="left"/>
    </xf>
    <xf numFmtId="0" fontId="3" fillId="39" borderId="10" xfId="0" applyFont="1" applyFill="1" applyBorder="1" applyAlignment="1">
      <alignment horizontal="left"/>
    </xf>
    <xf numFmtId="0" fontId="3" fillId="39" borderId="11" xfId="0" applyFont="1" applyFill="1" applyBorder="1" applyAlignment="1">
      <alignment horizontal="left"/>
    </xf>
    <xf numFmtId="0" fontId="3" fillId="39" borderId="12" xfId="0" applyFont="1" applyFill="1" applyBorder="1" applyAlignment="1">
      <alignment horizontal="left"/>
    </xf>
    <xf numFmtId="0" fontId="4" fillId="40" borderId="15" xfId="0" applyFont="1" applyFill="1" applyBorder="1" applyAlignment="1">
      <alignment horizontal="left" wrapText="1"/>
    </xf>
    <xf numFmtId="0" fontId="4" fillId="40" borderId="13" xfId="0" applyFont="1" applyFill="1" applyBorder="1" applyAlignment="1">
      <alignment horizontal="left" wrapText="1"/>
    </xf>
    <xf numFmtId="0" fontId="4" fillId="40" borderId="14" xfId="0" applyFont="1" applyFill="1" applyBorder="1" applyAlignment="1">
      <alignment horizontal="left" wrapText="1"/>
    </xf>
    <xf numFmtId="0" fontId="4" fillId="11" borderId="15" xfId="0" applyFont="1" applyFill="1" applyBorder="1" applyAlignment="1">
      <alignment horizontal="left" wrapText="1"/>
    </xf>
    <xf numFmtId="0" fontId="4" fillId="11" borderId="13" xfId="0" applyFont="1" applyFill="1" applyBorder="1" applyAlignment="1">
      <alignment horizontal="left" wrapText="1"/>
    </xf>
    <xf numFmtId="0" fontId="4" fillId="11" borderId="1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10" fillId="1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14" borderId="0" xfId="0" applyFont="1" applyFill="1" applyAlignment="1">
      <alignment horizontal="left" vertical="center"/>
    </xf>
    <xf numFmtId="0" fontId="13" fillId="17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17" fillId="21" borderId="20" xfId="0" applyFont="1" applyFill="1" applyBorder="1" applyAlignment="1">
      <alignment horizontal="center" vertical="center" wrapText="1"/>
    </xf>
    <xf numFmtId="0" fontId="25" fillId="0" borderId="23" xfId="0" applyFont="1" applyBorder="1"/>
    <xf numFmtId="0" fontId="17" fillId="26" borderId="20" xfId="0" applyFont="1" applyFill="1" applyBorder="1" applyAlignment="1">
      <alignment horizontal="center" vertical="center" wrapText="1"/>
    </xf>
    <xf numFmtId="0" fontId="25" fillId="0" borderId="21" xfId="0" applyFont="1" applyBorder="1"/>
    <xf numFmtId="49" fontId="17" fillId="21" borderId="20" xfId="0" applyNumberFormat="1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17" xfId="0" applyFont="1" applyBorder="1"/>
    <xf numFmtId="0" fontId="22" fillId="21" borderId="20" xfId="0" applyFont="1" applyFill="1" applyBorder="1" applyAlignment="1">
      <alignment horizontal="center" vertical="center" wrapText="1"/>
    </xf>
    <xf numFmtId="0" fontId="17" fillId="29" borderId="20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left" vertical="center"/>
    </xf>
    <xf numFmtId="0" fontId="25" fillId="0" borderId="27" xfId="0" applyFont="1" applyBorder="1"/>
  </cellXfs>
  <cellStyles count="55">
    <cellStyle name="Moeda" xfId="2" builtinId="4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54"/>
    <cellStyle name="Normal 20" xfId="14"/>
    <cellStyle name="Normal 21" xfId="15"/>
    <cellStyle name="Normal 22" xfId="16"/>
    <cellStyle name="Normal 23" xfId="17"/>
    <cellStyle name="Normal 24" xfId="18"/>
    <cellStyle name="Normal 25" xfId="19"/>
    <cellStyle name="Normal 26" xfId="20"/>
    <cellStyle name="Normal 27" xfId="21"/>
    <cellStyle name="Normal 28" xfId="22"/>
    <cellStyle name="Normal 29" xfId="23"/>
    <cellStyle name="Normal 3" xfId="24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8" xfId="33"/>
    <cellStyle name="Normal 39" xfId="34"/>
    <cellStyle name="Normal 4" xfId="35"/>
    <cellStyle name="Normal 40" xfId="36"/>
    <cellStyle name="Normal 41" xfId="37"/>
    <cellStyle name="Normal 42" xfId="38"/>
    <cellStyle name="Normal 43" xfId="39"/>
    <cellStyle name="Normal 44" xfId="40"/>
    <cellStyle name="Normal 45" xfId="41"/>
    <cellStyle name="Normal 46" xfId="42"/>
    <cellStyle name="Normal 47" xfId="43"/>
    <cellStyle name="Normal 48" xfId="44"/>
    <cellStyle name="Normal 49" xfId="45"/>
    <cellStyle name="Normal 5" xfId="46"/>
    <cellStyle name="Normal 50" xfId="47"/>
    <cellStyle name="Normal 51" xfId="48"/>
    <cellStyle name="Normal 52" xfId="49"/>
    <cellStyle name="Normal 6" xfId="50"/>
    <cellStyle name="Normal 7" xfId="51"/>
    <cellStyle name="Normal 8" xfId="52"/>
    <cellStyle name="Normal 9" xfId="53"/>
    <cellStyle name="Porcentagem" xfId="1" builtinId="5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349251</xdr:colOff>
      <xdr:row>0</xdr:row>
      <xdr:rowOff>0</xdr:rowOff>
    </xdr:from>
    <xdr:to>
      <xdr:col>1</xdr:col>
      <xdr:colOff>698500</xdr:colOff>
      <xdr:row>3</xdr:row>
      <xdr:rowOff>31758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4" y="0"/>
          <a:ext cx="349249" cy="555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showGridLines="0" workbookViewId="0">
      <selection activeCell="J13" sqref="J13"/>
    </sheetView>
  </sheetViews>
  <sheetFormatPr defaultRowHeight="15"/>
  <cols>
    <col min="1" max="1" width="4.7109375" customWidth="1"/>
    <col min="2" max="2" width="5.7109375" customWidth="1"/>
    <col min="3" max="3" width="16.28515625" customWidth="1"/>
    <col min="4" max="4" width="6.140625" customWidth="1"/>
    <col min="5" max="5" width="6.85546875" customWidth="1"/>
    <col min="6" max="6" width="19" customWidth="1"/>
    <col min="7" max="7" width="17" customWidth="1"/>
    <col min="8" max="8" width="18" customWidth="1"/>
    <col min="9" max="9" width="7.28515625" customWidth="1"/>
    <col min="10" max="10" width="17.5703125" customWidth="1"/>
    <col min="11" max="11" width="7.140625" customWidth="1"/>
    <col min="12" max="12" width="19.7109375" customWidth="1"/>
    <col min="13" max="13" width="8.5703125" customWidth="1"/>
  </cols>
  <sheetData>
    <row r="1" spans="2:13" ht="15.75" thickBot="1"/>
    <row r="2" spans="2:13" ht="42" customHeight="1" thickBot="1">
      <c r="B2" s="411" t="s">
        <v>754</v>
      </c>
      <c r="C2" s="410" t="s">
        <v>753</v>
      </c>
      <c r="D2" s="410" t="s">
        <v>2</v>
      </c>
      <c r="E2" s="409" t="s">
        <v>752</v>
      </c>
      <c r="F2" s="408" t="s">
        <v>751</v>
      </c>
      <c r="G2" s="407" t="s">
        <v>750</v>
      </c>
      <c r="H2" s="408" t="s">
        <v>749</v>
      </c>
      <c r="I2" s="407" t="s">
        <v>746</v>
      </c>
      <c r="J2" s="408" t="s">
        <v>748</v>
      </c>
      <c r="K2" s="407" t="s">
        <v>746</v>
      </c>
      <c r="L2" s="408" t="s">
        <v>747</v>
      </c>
      <c r="M2" s="407" t="s">
        <v>746</v>
      </c>
    </row>
    <row r="3" spans="2:13" ht="24.95" customHeight="1" thickBot="1">
      <c r="B3" s="406" t="s">
        <v>626</v>
      </c>
      <c r="C3" s="405"/>
      <c r="D3" s="405"/>
      <c r="E3" s="404"/>
      <c r="F3" s="402">
        <v>41896334</v>
      </c>
      <c r="G3" s="403">
        <v>51066177</v>
      </c>
      <c r="H3" s="402">
        <v>45714789.950000033</v>
      </c>
      <c r="I3" s="401">
        <f t="shared" ref="I3:I10" si="0">H3/G3</f>
        <v>0.89520682055365208</v>
      </c>
      <c r="J3" s="402">
        <v>36613629.710000001</v>
      </c>
      <c r="K3" s="401">
        <f t="shared" ref="K3:K10" si="1">J3/H3</f>
        <v>0.80091431569620442</v>
      </c>
      <c r="L3" s="402">
        <v>32764252.440000009</v>
      </c>
      <c r="M3" s="401">
        <f t="shared" ref="M3:M10" si="2">L3/J3</f>
        <v>0.89486490958451348</v>
      </c>
    </row>
    <row r="4" spans="2:13" ht="24.95" customHeight="1" thickBot="1">
      <c r="B4" s="429">
        <v>2023</v>
      </c>
      <c r="C4" s="425" t="s">
        <v>745</v>
      </c>
      <c r="D4" s="400" t="s">
        <v>744</v>
      </c>
      <c r="E4" s="393" t="s">
        <v>6</v>
      </c>
      <c r="F4" s="391">
        <v>45652</v>
      </c>
      <c r="G4" s="392">
        <v>45652</v>
      </c>
      <c r="H4" s="391">
        <v>33746.29</v>
      </c>
      <c r="I4" s="399">
        <f t="shared" si="0"/>
        <v>0.73920726364671863</v>
      </c>
      <c r="J4" s="391">
        <v>33071.29</v>
      </c>
      <c r="K4" s="399">
        <f t="shared" si="1"/>
        <v>0.97999780123978075</v>
      </c>
      <c r="L4" s="378">
        <v>33071.29</v>
      </c>
      <c r="M4" s="377">
        <f t="shared" si="2"/>
        <v>1</v>
      </c>
    </row>
    <row r="5" spans="2:13" ht="24.95" customHeight="1" thickTop="1">
      <c r="B5" s="430"/>
      <c r="C5" s="426"/>
      <c r="D5" s="398" t="s">
        <v>743</v>
      </c>
      <c r="E5" s="397" t="s">
        <v>6</v>
      </c>
      <c r="F5" s="395">
        <v>1240215</v>
      </c>
      <c r="G5" s="396">
        <v>1240215</v>
      </c>
      <c r="H5" s="395">
        <v>1238382.6200000001</v>
      </c>
      <c r="I5" s="394">
        <f t="shared" si="0"/>
        <v>0.99852253036771854</v>
      </c>
      <c r="J5" s="417">
        <v>1086993.05</v>
      </c>
      <c r="K5" s="420">
        <f t="shared" si="1"/>
        <v>0.8777521845388947</v>
      </c>
      <c r="L5" s="384">
        <v>741483.07000000007</v>
      </c>
      <c r="M5" s="377">
        <f t="shared" si="2"/>
        <v>0.68214150035273913</v>
      </c>
    </row>
    <row r="6" spans="2:13" ht="24.95" customHeight="1">
      <c r="B6" s="430"/>
      <c r="C6" s="426"/>
      <c r="D6" s="432" t="s">
        <v>8</v>
      </c>
      <c r="E6" s="393" t="s">
        <v>6</v>
      </c>
      <c r="F6" s="391">
        <v>30197381</v>
      </c>
      <c r="G6" s="392">
        <v>36482067</v>
      </c>
      <c r="H6" s="391">
        <v>34231091.430000007</v>
      </c>
      <c r="I6" s="390">
        <f t="shared" si="0"/>
        <v>0.93829912186719044</v>
      </c>
      <c r="J6" s="418">
        <v>26926474.359999999</v>
      </c>
      <c r="K6" s="421">
        <f t="shared" si="1"/>
        <v>0.78660870089586843</v>
      </c>
      <c r="L6" s="384">
        <v>24156165.260000002</v>
      </c>
      <c r="M6" s="377">
        <f t="shared" si="2"/>
        <v>0.89711578786878365</v>
      </c>
    </row>
    <row r="7" spans="2:13" ht="24.95" customHeight="1">
      <c r="B7" s="430"/>
      <c r="C7" s="426"/>
      <c r="D7" s="433"/>
      <c r="E7" s="393" t="s">
        <v>13</v>
      </c>
      <c r="F7" s="391">
        <v>1910144</v>
      </c>
      <c r="G7" s="392">
        <v>1910144</v>
      </c>
      <c r="H7" s="391">
        <v>1842987.73</v>
      </c>
      <c r="I7" s="390">
        <f t="shared" si="0"/>
        <v>0.96484229984755077</v>
      </c>
      <c r="J7" s="418">
        <v>1466371.07</v>
      </c>
      <c r="K7" s="421">
        <f t="shared" si="1"/>
        <v>0.79564885111850425</v>
      </c>
      <c r="L7" s="384">
        <v>1398047.3</v>
      </c>
      <c r="M7" s="377">
        <f t="shared" si="2"/>
        <v>0.95340622070510428</v>
      </c>
    </row>
    <row r="8" spans="2:13" ht="24.95" customHeight="1" thickBot="1">
      <c r="B8" s="430"/>
      <c r="C8" s="426"/>
      <c r="D8" s="389">
        <v>4002</v>
      </c>
      <c r="E8" s="388" t="s">
        <v>6</v>
      </c>
      <c r="F8" s="386">
        <v>7822942</v>
      </c>
      <c r="G8" s="387">
        <v>8022062</v>
      </c>
      <c r="H8" s="386">
        <v>7609418.9800000004</v>
      </c>
      <c r="I8" s="385">
        <f t="shared" si="0"/>
        <v>0.94856147708656458</v>
      </c>
      <c r="J8" s="419">
        <v>6809156.71</v>
      </c>
      <c r="K8" s="385">
        <f t="shared" si="1"/>
        <v>0.89483267091701124</v>
      </c>
      <c r="L8" s="384">
        <v>6242156.3500000006</v>
      </c>
      <c r="M8" s="377">
        <f t="shared" si="2"/>
        <v>0.91672972378983486</v>
      </c>
    </row>
    <row r="9" spans="2:13" ht="24.95" customHeight="1" thickTop="1">
      <c r="B9" s="430"/>
      <c r="C9" s="427"/>
      <c r="D9" s="383">
        <v>4572</v>
      </c>
      <c r="E9" s="382" t="s">
        <v>6</v>
      </c>
      <c r="F9" s="380">
        <v>180000</v>
      </c>
      <c r="G9" s="381">
        <v>180000</v>
      </c>
      <c r="H9" s="380">
        <v>143989.94</v>
      </c>
      <c r="I9" s="379">
        <f t="shared" si="0"/>
        <v>0.79994411111111108</v>
      </c>
      <c r="J9" s="380">
        <v>70799.360000000001</v>
      </c>
      <c r="K9" s="379">
        <f t="shared" si="1"/>
        <v>0.49169657269111994</v>
      </c>
      <c r="L9" s="378">
        <v>70799.360000000001</v>
      </c>
      <c r="M9" s="377">
        <f t="shared" si="2"/>
        <v>1</v>
      </c>
    </row>
    <row r="10" spans="2:13" ht="24.95" customHeight="1" thickBot="1">
      <c r="B10" s="431"/>
      <c r="C10" s="428"/>
      <c r="D10" s="376">
        <v>8282</v>
      </c>
      <c r="E10" s="375" t="s">
        <v>13</v>
      </c>
      <c r="F10" s="373">
        <v>500000</v>
      </c>
      <c r="G10" s="374">
        <v>3186037</v>
      </c>
      <c r="H10" s="373">
        <v>615172.96</v>
      </c>
      <c r="I10" s="372">
        <f t="shared" si="0"/>
        <v>0.19308406022905572</v>
      </c>
      <c r="J10" s="373">
        <v>220763.87</v>
      </c>
      <c r="K10" s="372">
        <f t="shared" si="1"/>
        <v>0.35886471668065517</v>
      </c>
      <c r="L10" s="373">
        <v>122529.81</v>
      </c>
      <c r="M10" s="372">
        <f t="shared" si="2"/>
        <v>0.55502655393747169</v>
      </c>
    </row>
    <row r="11" spans="2:13"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</row>
    <row r="12" spans="2:13">
      <c r="B12" s="371" t="s">
        <v>742</v>
      </c>
      <c r="C12" s="371"/>
      <c r="D12" s="371"/>
      <c r="E12" s="371"/>
      <c r="F12" s="371"/>
      <c r="G12" s="371"/>
      <c r="H12" s="371"/>
      <c r="I12" s="412">
        <f>AVERAGE(I5:I8)</f>
        <v>0.96255635729225608</v>
      </c>
      <c r="J12" s="413" t="s">
        <v>757</v>
      </c>
      <c r="K12" s="371"/>
      <c r="L12" s="371"/>
    </row>
    <row r="13" spans="2:13">
      <c r="B13" s="371" t="s">
        <v>741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</row>
    <row r="14" spans="2:13">
      <c r="B14" s="371" t="s">
        <v>740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</row>
    <row r="15" spans="2:13">
      <c r="B15" s="371" t="s">
        <v>739</v>
      </c>
      <c r="C15" s="371"/>
      <c r="D15" s="371"/>
      <c r="E15" s="371"/>
      <c r="F15" s="371"/>
      <c r="G15" s="371"/>
      <c r="H15" s="371"/>
      <c r="I15" s="371"/>
      <c r="J15" s="371"/>
      <c r="K15" s="371"/>
      <c r="L15" s="371"/>
    </row>
    <row r="17" spans="9:9">
      <c r="I17" s="370"/>
    </row>
  </sheetData>
  <mergeCells count="3">
    <mergeCell ref="C4:C10"/>
    <mergeCell ref="B4:B10"/>
    <mergeCell ref="D6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T73"/>
  <sheetViews>
    <sheetView showGridLines="0" tabSelected="1" topLeftCell="A49" zoomScale="120" zoomScaleNormal="120" workbookViewId="0">
      <selection activeCell="B69" sqref="B69:G69"/>
    </sheetView>
  </sheetViews>
  <sheetFormatPr defaultRowHeight="15"/>
  <cols>
    <col min="1" max="1" width="3.7109375" customWidth="1"/>
    <col min="2" max="2" width="46.28515625" customWidth="1"/>
    <col min="3" max="3" width="12.5703125" style="1" customWidth="1"/>
    <col min="4" max="4" width="18.42578125" customWidth="1"/>
    <col min="5" max="5" width="2.5703125" customWidth="1"/>
    <col min="6" max="6" width="35.42578125" customWidth="1"/>
    <col min="7" max="7" width="24.140625" customWidth="1"/>
    <col min="8" max="8" width="10.7109375" bestFit="1" customWidth="1"/>
    <col min="9" max="9" width="5.28515625" customWidth="1"/>
    <col min="15" max="15" width="12.7109375" customWidth="1"/>
    <col min="18" max="18" width="13.140625" customWidth="1"/>
    <col min="20" max="20" width="12" customWidth="1"/>
  </cols>
  <sheetData>
    <row r="1" spans="2:7" ht="14.1" customHeight="1">
      <c r="B1" s="434" t="s">
        <v>631</v>
      </c>
      <c r="C1" s="434"/>
      <c r="D1" s="434"/>
      <c r="E1" s="434"/>
      <c r="F1" s="434"/>
      <c r="G1" s="434"/>
    </row>
    <row r="2" spans="2:7" ht="14.1" customHeight="1">
      <c r="B2" s="434" t="s">
        <v>632</v>
      </c>
      <c r="C2" s="434"/>
      <c r="D2" s="434"/>
      <c r="E2" s="434"/>
      <c r="F2" s="434"/>
      <c r="G2" s="434"/>
    </row>
    <row r="3" spans="2:7" ht="14.1" customHeight="1">
      <c r="B3" s="434" t="s">
        <v>633</v>
      </c>
      <c r="C3" s="434"/>
      <c r="D3" s="434"/>
      <c r="E3" s="434"/>
      <c r="F3" s="434"/>
      <c r="G3" s="434"/>
    </row>
    <row r="4" spans="2:7" ht="7.5" customHeight="1">
      <c r="B4" s="351"/>
      <c r="C4" s="351"/>
      <c r="D4" s="351"/>
      <c r="E4" s="351"/>
      <c r="F4" s="351"/>
      <c r="G4" s="351"/>
    </row>
    <row r="5" spans="2:7" ht="14.1" customHeight="1">
      <c r="B5" s="451" t="s">
        <v>250</v>
      </c>
      <c r="C5" s="451"/>
      <c r="D5" s="451"/>
      <c r="E5" s="451"/>
      <c r="F5" s="451"/>
      <c r="G5" s="451"/>
    </row>
    <row r="6" spans="2:7" ht="3.75" customHeight="1" thickBot="1">
      <c r="B6" s="352"/>
      <c r="C6" s="353"/>
      <c r="D6" s="352"/>
      <c r="E6" s="352"/>
      <c r="F6" s="352"/>
      <c r="G6" s="352"/>
    </row>
    <row r="7" spans="2:7" ht="18.75" customHeight="1" thickBot="1">
      <c r="B7" s="452" t="s">
        <v>21</v>
      </c>
      <c r="C7" s="453"/>
      <c r="D7" s="454"/>
      <c r="E7" s="352"/>
      <c r="F7" s="452" t="s">
        <v>0</v>
      </c>
      <c r="G7" s="454"/>
    </row>
    <row r="8" spans="2:7" ht="8.25" customHeight="1">
      <c r="B8" s="352"/>
      <c r="C8" s="353"/>
      <c r="D8" s="352"/>
      <c r="E8" s="352"/>
      <c r="F8" s="352"/>
      <c r="G8" s="352"/>
    </row>
    <row r="9" spans="2:7" ht="18.75">
      <c r="B9" s="2" t="s">
        <v>22</v>
      </c>
      <c r="C9" s="3" t="s">
        <v>2</v>
      </c>
      <c r="D9" s="56" t="s">
        <v>7</v>
      </c>
      <c r="E9" s="4"/>
      <c r="F9" s="2" t="s">
        <v>1</v>
      </c>
      <c r="G9" s="56" t="s">
        <v>7</v>
      </c>
    </row>
    <row r="10" spans="2:7" ht="18.75">
      <c r="B10" s="354" t="s">
        <v>3</v>
      </c>
      <c r="C10" s="355">
        <v>4002</v>
      </c>
      <c r="D10" s="356">
        <f>'Assistência Estudantil'!I61</f>
        <v>703113.13</v>
      </c>
      <c r="E10" s="352"/>
      <c r="F10" s="357" t="s">
        <v>116</v>
      </c>
      <c r="G10" s="358">
        <v>101117</v>
      </c>
    </row>
    <row r="11" spans="2:7" ht="18.75">
      <c r="B11" s="354" t="s">
        <v>23</v>
      </c>
      <c r="C11" s="355">
        <v>4002</v>
      </c>
      <c r="D11" s="356">
        <f>'Assistência Estudantil'!G10</f>
        <v>3196220.03</v>
      </c>
      <c r="E11" s="352"/>
      <c r="F11" s="354" t="s">
        <v>4</v>
      </c>
      <c r="G11" s="358">
        <v>176380.4</v>
      </c>
    </row>
    <row r="12" spans="2:7" ht="18.75">
      <c r="B12" s="354"/>
      <c r="C12" s="355"/>
      <c r="D12" s="359"/>
      <c r="E12" s="352"/>
      <c r="F12" s="354" t="s">
        <v>103</v>
      </c>
      <c r="G12" s="358">
        <v>17491</v>
      </c>
    </row>
    <row r="13" spans="2:7" ht="18.75">
      <c r="B13" s="354"/>
      <c r="C13" s="355"/>
      <c r="D13" s="359"/>
      <c r="E13" s="352"/>
      <c r="F13" s="360"/>
      <c r="G13" s="361"/>
    </row>
    <row r="14" spans="2:7" ht="18.75">
      <c r="B14" s="455" t="s">
        <v>5</v>
      </c>
      <c r="C14" s="456"/>
      <c r="D14" s="362">
        <f>SUM(D10:D11)</f>
        <v>3899333.1599999997</v>
      </c>
      <c r="E14" s="352"/>
      <c r="F14" s="363" t="s">
        <v>5</v>
      </c>
      <c r="G14" s="362">
        <f>SUM(G10:G12)</f>
        <v>294988.40000000002</v>
      </c>
    </row>
    <row r="15" spans="2:7" ht="8.25" customHeight="1">
      <c r="B15" s="352"/>
      <c r="C15" s="353"/>
      <c r="D15" s="352"/>
      <c r="E15" s="352"/>
      <c r="F15" s="352"/>
      <c r="G15" s="352"/>
    </row>
    <row r="16" spans="2:7" ht="18.75">
      <c r="B16" s="6" t="s">
        <v>6</v>
      </c>
      <c r="C16" s="7" t="s">
        <v>2</v>
      </c>
      <c r="D16" s="8" t="s">
        <v>7</v>
      </c>
      <c r="E16" s="4"/>
      <c r="F16" s="6" t="s">
        <v>6</v>
      </c>
      <c r="G16" s="8" t="s">
        <v>7</v>
      </c>
    </row>
    <row r="17" spans="2:20" ht="18.75">
      <c r="B17" s="354" t="s">
        <v>97</v>
      </c>
      <c r="C17" s="355" t="s">
        <v>8</v>
      </c>
      <c r="D17" s="358">
        <f>Terceirização!F24</f>
        <v>5567309.4399999995</v>
      </c>
      <c r="E17" s="352"/>
      <c r="F17" s="354" t="s">
        <v>9</v>
      </c>
      <c r="G17" s="358">
        <v>8842.19</v>
      </c>
      <c r="R17" s="9"/>
    </row>
    <row r="18" spans="2:20" ht="18.75">
      <c r="B18" s="354" t="s">
        <v>249</v>
      </c>
      <c r="C18" s="355" t="s">
        <v>8</v>
      </c>
      <c r="D18" s="358">
        <f>'Outros contratos Mossoró'!K99+'Outros contratos campi'!K44</f>
        <v>3077667.6550000003</v>
      </c>
      <c r="E18" s="352"/>
      <c r="F18" s="354" t="s">
        <v>11</v>
      </c>
      <c r="G18" s="358">
        <v>429335.13</v>
      </c>
    </row>
    <row r="19" spans="2:20" ht="18.75">
      <c r="B19" s="354" t="s">
        <v>736</v>
      </c>
      <c r="C19" s="355" t="s">
        <v>8</v>
      </c>
      <c r="D19" s="358">
        <f>'Obras e serv. eng.'!G25</f>
        <v>2239765.34</v>
      </c>
      <c r="E19" s="352"/>
      <c r="F19" s="354" t="s">
        <v>628</v>
      </c>
      <c r="G19" s="358">
        <v>630752.03</v>
      </c>
      <c r="H19" s="10"/>
      <c r="I19" s="11"/>
    </row>
    <row r="20" spans="2:20" ht="18.75">
      <c r="B20" s="354" t="s">
        <v>737</v>
      </c>
      <c r="C20" s="355" t="s">
        <v>8</v>
      </c>
      <c r="D20" s="358">
        <f>'Obras e serv. eng.'!H25</f>
        <v>115514.65</v>
      </c>
      <c r="E20" s="352"/>
      <c r="F20" s="354" t="s">
        <v>12</v>
      </c>
      <c r="G20" s="358">
        <v>1832</v>
      </c>
    </row>
    <row r="21" spans="2:20" ht="18.75">
      <c r="B21" s="354" t="s">
        <v>98</v>
      </c>
      <c r="C21" s="355" t="s">
        <v>10</v>
      </c>
      <c r="D21" s="358">
        <f>'Bolsas pesquisa'!C12</f>
        <v>559757.67999999993</v>
      </c>
      <c r="E21" s="352"/>
      <c r="F21" s="364" t="s">
        <v>117</v>
      </c>
      <c r="G21" s="356">
        <v>34900.379999999997</v>
      </c>
      <c r="R21" s="9"/>
    </row>
    <row r="22" spans="2:20" ht="18.75">
      <c r="B22" s="354" t="s">
        <v>99</v>
      </c>
      <c r="C22" s="355" t="s">
        <v>8</v>
      </c>
      <c r="D22" s="356">
        <v>0</v>
      </c>
      <c r="E22" s="352"/>
      <c r="F22" s="354" t="s">
        <v>104</v>
      </c>
      <c r="G22" s="358">
        <v>3698.4</v>
      </c>
      <c r="T22" s="9"/>
    </row>
    <row r="23" spans="2:20" ht="18.75">
      <c r="B23" s="354"/>
      <c r="C23" s="355"/>
      <c r="D23" s="356"/>
      <c r="E23" s="352"/>
      <c r="F23" s="354" t="s">
        <v>105</v>
      </c>
      <c r="G23" s="358">
        <v>270223.86</v>
      </c>
    </row>
    <row r="24" spans="2:20" ht="18.75">
      <c r="B24" s="354"/>
      <c r="C24" s="355"/>
      <c r="D24" s="356"/>
      <c r="E24" s="352"/>
      <c r="F24" s="357" t="s">
        <v>106</v>
      </c>
      <c r="G24" s="358">
        <v>36010.019999999997</v>
      </c>
    </row>
    <row r="25" spans="2:20" ht="18.75">
      <c r="B25" s="354"/>
      <c r="C25" s="353"/>
      <c r="D25" s="361"/>
      <c r="E25" s="352"/>
      <c r="F25" s="357" t="s">
        <v>738</v>
      </c>
      <c r="G25" s="358">
        <v>2000000</v>
      </c>
      <c r="O25" s="9"/>
      <c r="R25" s="9"/>
      <c r="T25" s="9"/>
    </row>
    <row r="26" spans="2:20" ht="18.75">
      <c r="B26" s="455" t="s">
        <v>5</v>
      </c>
      <c r="C26" s="456"/>
      <c r="D26" s="362">
        <f>SUM(D17:D23)</f>
        <v>11560014.764999999</v>
      </c>
      <c r="E26" s="4"/>
      <c r="F26" s="363" t="s">
        <v>5</v>
      </c>
      <c r="G26" s="362">
        <f>SUM(G17:G25)</f>
        <v>3415594.01</v>
      </c>
      <c r="O26" s="9"/>
      <c r="T26" s="9"/>
    </row>
    <row r="27" spans="2:20" ht="7.5" customHeight="1">
      <c r="B27" s="352"/>
      <c r="C27" s="353"/>
      <c r="D27" s="352"/>
      <c r="E27" s="352"/>
      <c r="F27" s="352"/>
      <c r="G27" s="352"/>
      <c r="O27" s="9"/>
    </row>
    <row r="28" spans="2:20" ht="18.75">
      <c r="B28" s="13" t="s">
        <v>13</v>
      </c>
      <c r="C28" s="14" t="s">
        <v>2</v>
      </c>
      <c r="D28" s="15" t="s">
        <v>7</v>
      </c>
      <c r="E28" s="4"/>
      <c r="F28" s="13" t="s">
        <v>13</v>
      </c>
      <c r="G28" s="15" t="s">
        <v>7</v>
      </c>
    </row>
    <row r="29" spans="2:20" ht="18.75">
      <c r="B29" s="354" t="s">
        <v>100</v>
      </c>
      <c r="C29" s="355" t="s">
        <v>735</v>
      </c>
      <c r="D29" s="356">
        <f>'Obras e serv. eng.'!G16</f>
        <v>170386.42</v>
      </c>
      <c r="E29" s="352"/>
      <c r="F29" s="354" t="s">
        <v>9</v>
      </c>
      <c r="G29" s="358">
        <v>42252.27</v>
      </c>
    </row>
    <row r="30" spans="2:20" ht="18.75">
      <c r="B30" s="354" t="s">
        <v>101</v>
      </c>
      <c r="C30" s="355" t="s">
        <v>735</v>
      </c>
      <c r="D30" s="356">
        <f>'Obras e serv. eng.'!H16</f>
        <v>167545.64000000001</v>
      </c>
      <c r="E30" s="352"/>
      <c r="F30" s="354" t="s">
        <v>14</v>
      </c>
      <c r="G30" s="358">
        <v>14904</v>
      </c>
      <c r="R30" s="9"/>
    </row>
    <row r="31" spans="2:20" ht="18.75">
      <c r="B31" s="354" t="s">
        <v>102</v>
      </c>
      <c r="C31" s="355" t="s">
        <v>735</v>
      </c>
      <c r="D31" s="356">
        <v>0</v>
      </c>
      <c r="E31" s="352"/>
      <c r="F31" s="357" t="s">
        <v>15</v>
      </c>
      <c r="G31" s="358">
        <v>119974.18</v>
      </c>
    </row>
    <row r="32" spans="2:20" ht="18.75">
      <c r="B32" s="354"/>
      <c r="C32" s="355"/>
      <c r="D32" s="356"/>
      <c r="E32" s="352"/>
      <c r="F32" s="357" t="s">
        <v>16</v>
      </c>
      <c r="G32" s="358">
        <v>450889.86</v>
      </c>
    </row>
    <row r="33" spans="2:18" ht="18.75">
      <c r="B33" s="354"/>
      <c r="C33" s="355"/>
      <c r="D33" s="359"/>
      <c r="E33" s="352"/>
      <c r="F33" s="354"/>
      <c r="G33" s="359"/>
      <c r="R33" s="9"/>
    </row>
    <row r="34" spans="2:18" ht="18.75">
      <c r="B34" s="455" t="s">
        <v>5</v>
      </c>
      <c r="C34" s="456"/>
      <c r="D34" s="362">
        <f>SUM(D29:D32)</f>
        <v>337932.06000000006</v>
      </c>
      <c r="E34" s="4"/>
      <c r="F34" s="363" t="s">
        <v>5</v>
      </c>
      <c r="G34" s="362">
        <f>SUM(G29:G32)</f>
        <v>628020.30999999994</v>
      </c>
    </row>
    <row r="35" spans="2:18" ht="8.25" customHeight="1">
      <c r="B35" s="352"/>
      <c r="C35" s="353"/>
      <c r="D35" s="352"/>
      <c r="E35" s="352"/>
      <c r="F35" s="352"/>
      <c r="G35" s="365"/>
    </row>
    <row r="36" spans="2:18" ht="15" customHeight="1">
      <c r="B36" s="444" t="s">
        <v>17</v>
      </c>
      <c r="C36" s="445"/>
      <c r="D36" s="445"/>
      <c r="E36" s="445"/>
      <c r="F36" s="445"/>
      <c r="G36" s="446"/>
    </row>
    <row r="37" spans="2:18" ht="15" customHeight="1">
      <c r="B37" s="447" t="s">
        <v>18</v>
      </c>
      <c r="C37" s="448"/>
      <c r="D37" s="448"/>
      <c r="E37" s="448"/>
      <c r="F37" s="448"/>
      <c r="G37" s="57">
        <f>G14-D14</f>
        <v>-3604344.76</v>
      </c>
    </row>
    <row r="38" spans="2:18" ht="15" customHeight="1">
      <c r="B38" s="447" t="s">
        <v>19</v>
      </c>
      <c r="C38" s="448"/>
      <c r="D38" s="448"/>
      <c r="E38" s="448"/>
      <c r="F38" s="448"/>
      <c r="G38" s="57">
        <f>G26-D26</f>
        <v>-8144420.754999999</v>
      </c>
    </row>
    <row r="39" spans="2:18" ht="15" customHeight="1">
      <c r="B39" s="449" t="s">
        <v>20</v>
      </c>
      <c r="C39" s="450"/>
      <c r="D39" s="450"/>
      <c r="E39" s="450"/>
      <c r="F39" s="450"/>
      <c r="G39" s="58">
        <f>G34-D34</f>
        <v>290088.24999999988</v>
      </c>
    </row>
    <row r="40" spans="2:18" ht="9" customHeight="1">
      <c r="B40" s="352"/>
      <c r="C40" s="353"/>
      <c r="D40" s="352"/>
      <c r="E40" s="352"/>
      <c r="F40" s="352"/>
      <c r="G40" s="352"/>
    </row>
    <row r="41" spans="2:18" ht="18.75">
      <c r="B41" s="457" t="s">
        <v>629</v>
      </c>
      <c r="C41" s="458"/>
      <c r="D41" s="458"/>
      <c r="E41" s="458"/>
      <c r="F41" s="458"/>
      <c r="G41" s="459"/>
    </row>
    <row r="42" spans="2:18" ht="18.75">
      <c r="B42" s="460" t="s">
        <v>107</v>
      </c>
      <c r="C42" s="461"/>
      <c r="D42" s="461"/>
      <c r="E42" s="461"/>
      <c r="F42" s="461"/>
      <c r="G42" s="462"/>
    </row>
    <row r="43" spans="2:18" ht="18.75">
      <c r="B43" s="463" t="s">
        <v>108</v>
      </c>
      <c r="C43" s="464"/>
      <c r="D43" s="464"/>
      <c r="E43" s="464"/>
      <c r="F43" s="464"/>
      <c r="G43" s="465"/>
    </row>
    <row r="44" spans="2:18" ht="18.75">
      <c r="B44" s="463" t="s">
        <v>109</v>
      </c>
      <c r="C44" s="464"/>
      <c r="D44" s="464"/>
      <c r="E44" s="464"/>
      <c r="F44" s="464"/>
      <c r="G44" s="465"/>
    </row>
    <row r="45" spans="2:18" ht="18.75">
      <c r="B45" s="463" t="s">
        <v>110</v>
      </c>
      <c r="C45" s="464"/>
      <c r="D45" s="464"/>
      <c r="E45" s="464"/>
      <c r="F45" s="464"/>
      <c r="G45" s="465"/>
    </row>
    <row r="46" spans="2:18" ht="18.75">
      <c r="B46" s="463" t="s">
        <v>111</v>
      </c>
      <c r="C46" s="464"/>
      <c r="D46" s="464"/>
      <c r="E46" s="464"/>
      <c r="F46" s="464"/>
      <c r="G46" s="465"/>
    </row>
    <row r="47" spans="2:18" ht="18.75">
      <c r="B47" s="463" t="s">
        <v>638</v>
      </c>
      <c r="C47" s="464"/>
      <c r="D47" s="464"/>
      <c r="E47" s="464"/>
      <c r="F47" s="464"/>
      <c r="G47" s="465"/>
    </row>
    <row r="48" spans="2:18" ht="18.75">
      <c r="B48" s="463" t="s">
        <v>112</v>
      </c>
      <c r="C48" s="464"/>
      <c r="D48" s="464"/>
      <c r="E48" s="464"/>
      <c r="F48" s="464"/>
      <c r="G48" s="465"/>
    </row>
    <row r="49" spans="2:7" ht="18.75">
      <c r="B49" s="463" t="s">
        <v>113</v>
      </c>
      <c r="C49" s="464"/>
      <c r="D49" s="464"/>
      <c r="E49" s="464"/>
      <c r="F49" s="464"/>
      <c r="G49" s="465"/>
    </row>
    <row r="50" spans="2:7" ht="18.75">
      <c r="B50" s="463" t="s">
        <v>114</v>
      </c>
      <c r="C50" s="464"/>
      <c r="D50" s="464"/>
      <c r="E50" s="464"/>
      <c r="F50" s="464"/>
      <c r="G50" s="465"/>
    </row>
    <row r="51" spans="2:7" ht="18.75">
      <c r="B51" s="463" t="s">
        <v>115</v>
      </c>
      <c r="C51" s="464"/>
      <c r="D51" s="464"/>
      <c r="E51" s="464"/>
      <c r="F51" s="464"/>
      <c r="G51" s="465"/>
    </row>
    <row r="52" spans="2:7" ht="18.75">
      <c r="B52" s="414" t="s">
        <v>758</v>
      </c>
      <c r="C52" s="415"/>
      <c r="D52" s="415"/>
      <c r="E52" s="415"/>
      <c r="F52" s="415"/>
      <c r="G52" s="416"/>
    </row>
    <row r="53" spans="2:7" ht="18.75">
      <c r="B53" s="463" t="s">
        <v>759</v>
      </c>
      <c r="C53" s="464"/>
      <c r="D53" s="464"/>
      <c r="E53" s="464"/>
      <c r="F53" s="464"/>
      <c r="G53" s="465"/>
    </row>
    <row r="54" spans="2:7" ht="18.75">
      <c r="B54" s="367" t="s">
        <v>760</v>
      </c>
      <c r="C54" s="368"/>
      <c r="D54" s="368"/>
      <c r="E54" s="368"/>
      <c r="F54" s="368"/>
      <c r="G54" s="369"/>
    </row>
    <row r="55" spans="2:7" ht="18.75">
      <c r="B55" s="463" t="s">
        <v>761</v>
      </c>
      <c r="C55" s="464"/>
      <c r="D55" s="464"/>
      <c r="E55" s="464"/>
      <c r="F55" s="464"/>
      <c r="G55" s="465"/>
    </row>
    <row r="56" spans="2:7" ht="36" customHeight="1">
      <c r="B56" s="490" t="s">
        <v>763</v>
      </c>
      <c r="C56" s="491"/>
      <c r="D56" s="491"/>
      <c r="E56" s="491"/>
      <c r="F56" s="491"/>
      <c r="G56" s="492"/>
    </row>
    <row r="57" spans="2:7" ht="9" customHeight="1">
      <c r="B57" s="366"/>
      <c r="C57" s="366"/>
      <c r="D57" s="366"/>
      <c r="E57" s="366"/>
      <c r="F57" s="366"/>
      <c r="G57" s="366"/>
    </row>
    <row r="58" spans="2:7" ht="18.75">
      <c r="B58" s="484" t="s">
        <v>168</v>
      </c>
      <c r="C58" s="485"/>
      <c r="D58" s="485"/>
      <c r="E58" s="485"/>
      <c r="F58" s="485"/>
      <c r="G58" s="486"/>
    </row>
    <row r="59" spans="2:7" ht="18.75">
      <c r="B59" s="481" t="s">
        <v>167</v>
      </c>
      <c r="C59" s="482"/>
      <c r="D59" s="482"/>
      <c r="E59" s="482"/>
      <c r="F59" s="482"/>
      <c r="G59" s="483"/>
    </row>
    <row r="60" spans="2:7" ht="36" customHeight="1">
      <c r="B60" s="478" t="s">
        <v>630</v>
      </c>
      <c r="C60" s="479"/>
      <c r="D60" s="479"/>
      <c r="E60" s="479"/>
      <c r="F60" s="479"/>
      <c r="G60" s="480"/>
    </row>
    <row r="61" spans="2:7" ht="18.75">
      <c r="B61" s="441"/>
      <c r="C61" s="442"/>
      <c r="D61" s="442"/>
      <c r="E61" s="442"/>
      <c r="F61" s="442"/>
      <c r="G61" s="443"/>
    </row>
    <row r="62" spans="2:7" ht="8.25" customHeight="1">
      <c r="B62" s="352"/>
      <c r="C62" s="353"/>
      <c r="D62" s="352"/>
      <c r="E62" s="352"/>
      <c r="F62" s="352"/>
      <c r="G62" s="352"/>
    </row>
    <row r="63" spans="2:7" ht="18.75">
      <c r="B63" s="435" t="s">
        <v>756</v>
      </c>
      <c r="C63" s="436"/>
      <c r="D63" s="436"/>
      <c r="E63" s="436"/>
      <c r="F63" s="436"/>
      <c r="G63" s="437"/>
    </row>
    <row r="64" spans="2:7" ht="18.75">
      <c r="B64" s="438" t="s">
        <v>634</v>
      </c>
      <c r="C64" s="439"/>
      <c r="D64" s="439"/>
      <c r="E64" s="439"/>
      <c r="F64" s="439"/>
      <c r="G64" s="440"/>
    </row>
    <row r="65" spans="2:7" ht="18.75">
      <c r="B65" s="475" t="s">
        <v>635</v>
      </c>
      <c r="C65" s="476"/>
      <c r="D65" s="476"/>
      <c r="E65" s="476"/>
      <c r="F65" s="476"/>
      <c r="G65" s="477"/>
    </row>
    <row r="66" spans="2:7" ht="18" customHeight="1">
      <c r="B66" s="475" t="s">
        <v>636</v>
      </c>
      <c r="C66" s="476"/>
      <c r="D66" s="476"/>
      <c r="E66" s="476"/>
      <c r="F66" s="476"/>
      <c r="G66" s="477"/>
    </row>
    <row r="67" spans="2:7" ht="18.75">
      <c r="B67" s="438" t="s">
        <v>755</v>
      </c>
      <c r="C67" s="439"/>
      <c r="D67" s="439"/>
      <c r="E67" s="439"/>
      <c r="F67" s="439"/>
      <c r="G67" s="440"/>
    </row>
    <row r="68" spans="2:7" ht="18.75">
      <c r="B68" s="422" t="s">
        <v>764</v>
      </c>
      <c r="C68" s="423"/>
      <c r="D68" s="423"/>
      <c r="E68" s="423"/>
      <c r="F68" s="423"/>
      <c r="G68" s="424"/>
    </row>
    <row r="69" spans="2:7" ht="36.75" customHeight="1">
      <c r="B69" s="487" t="s">
        <v>637</v>
      </c>
      <c r="C69" s="488"/>
      <c r="D69" s="488"/>
      <c r="E69" s="488"/>
      <c r="F69" s="488"/>
      <c r="G69" s="489"/>
    </row>
    <row r="70" spans="2:7" ht="9" customHeight="1">
      <c r="B70" s="352"/>
      <c r="C70" s="353"/>
      <c r="D70" s="352"/>
      <c r="E70" s="352"/>
      <c r="F70" s="352"/>
      <c r="G70" s="352"/>
    </row>
    <row r="71" spans="2:7" ht="18.75">
      <c r="B71" s="466" t="s">
        <v>734</v>
      </c>
      <c r="C71" s="467"/>
      <c r="D71" s="467"/>
      <c r="E71" s="467"/>
      <c r="F71" s="467"/>
      <c r="G71" s="468"/>
    </row>
    <row r="72" spans="2:7" ht="36.75" customHeight="1">
      <c r="B72" s="469" t="s">
        <v>762</v>
      </c>
      <c r="C72" s="470"/>
      <c r="D72" s="470"/>
      <c r="E72" s="470"/>
      <c r="F72" s="470"/>
      <c r="G72" s="471"/>
    </row>
    <row r="73" spans="2:7" ht="18.75">
      <c r="B73" s="472"/>
      <c r="C73" s="473"/>
      <c r="D73" s="473"/>
      <c r="E73" s="473"/>
      <c r="F73" s="473"/>
      <c r="G73" s="474"/>
    </row>
  </sheetData>
  <mergeCells count="40">
    <mergeCell ref="B51:G51"/>
    <mergeCell ref="B53:G53"/>
    <mergeCell ref="B71:G71"/>
    <mergeCell ref="B72:G72"/>
    <mergeCell ref="B73:G73"/>
    <mergeCell ref="B66:G66"/>
    <mergeCell ref="B55:G55"/>
    <mergeCell ref="B60:G60"/>
    <mergeCell ref="B59:G59"/>
    <mergeCell ref="B58:G58"/>
    <mergeCell ref="B65:G65"/>
    <mergeCell ref="B69:G69"/>
    <mergeCell ref="B67:G67"/>
    <mergeCell ref="B56:G56"/>
    <mergeCell ref="B46:G46"/>
    <mergeCell ref="B47:G47"/>
    <mergeCell ref="B48:G48"/>
    <mergeCell ref="B49:G49"/>
    <mergeCell ref="B50:G50"/>
    <mergeCell ref="B41:G41"/>
    <mergeCell ref="B42:G42"/>
    <mergeCell ref="B43:G43"/>
    <mergeCell ref="B44:G44"/>
    <mergeCell ref="B45:G45"/>
    <mergeCell ref="B1:G1"/>
    <mergeCell ref="B2:G2"/>
    <mergeCell ref="B3:G3"/>
    <mergeCell ref="B63:G63"/>
    <mergeCell ref="B64:G64"/>
    <mergeCell ref="B61:G61"/>
    <mergeCell ref="B36:G36"/>
    <mergeCell ref="B37:F37"/>
    <mergeCell ref="B38:F38"/>
    <mergeCell ref="B39:F39"/>
    <mergeCell ref="B5:G5"/>
    <mergeCell ref="B7:D7"/>
    <mergeCell ref="F7:G7"/>
    <mergeCell ref="B14:C14"/>
    <mergeCell ref="B26:C26"/>
    <mergeCell ref="B34:C34"/>
  </mergeCells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62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P65"/>
  <sheetViews>
    <sheetView showGridLines="0" workbookViewId="0">
      <selection activeCell="G30" sqref="G30"/>
    </sheetView>
  </sheetViews>
  <sheetFormatPr defaultRowHeight="15"/>
  <cols>
    <col min="2" max="2" width="30.28515625" customWidth="1"/>
    <col min="3" max="3" width="29.85546875" customWidth="1"/>
    <col min="4" max="4" width="30.7109375" customWidth="1"/>
    <col min="5" max="5" width="18.140625" customWidth="1"/>
    <col min="6" max="6" width="9.140625" style="1"/>
    <col min="7" max="7" width="24.7109375" style="1" customWidth="1"/>
    <col min="8" max="8" width="21.5703125" customWidth="1"/>
    <col min="9" max="9" width="22.5703125" customWidth="1"/>
    <col min="10" max="10" width="14.28515625" bestFit="1" customWidth="1"/>
    <col min="13" max="13" width="11.7109375" bestFit="1" customWidth="1"/>
    <col min="14" max="14" width="10.140625" bestFit="1" customWidth="1"/>
    <col min="15" max="15" width="11.7109375" bestFit="1" customWidth="1"/>
  </cols>
  <sheetData>
    <row r="2" spans="2:9" ht="18.75">
      <c r="B2" s="497" t="s">
        <v>24</v>
      </c>
      <c r="C2" s="497"/>
      <c r="D2" s="497"/>
      <c r="E2" s="497"/>
      <c r="F2" s="497"/>
    </row>
    <row r="5" spans="2:9">
      <c r="B5" s="16" t="s">
        <v>25</v>
      </c>
      <c r="C5" s="17" t="s">
        <v>26</v>
      </c>
      <c r="D5" s="17" t="s">
        <v>27</v>
      </c>
      <c r="E5" s="498" t="s">
        <v>28</v>
      </c>
      <c r="F5" s="499"/>
      <c r="G5" s="17" t="s">
        <v>29</v>
      </c>
    </row>
    <row r="6" spans="2:9">
      <c r="B6" s="18" t="s">
        <v>30</v>
      </c>
      <c r="C6" s="19" t="s">
        <v>31</v>
      </c>
      <c r="D6" s="19" t="s">
        <v>32</v>
      </c>
      <c r="E6" s="500" t="s">
        <v>33</v>
      </c>
      <c r="F6" s="501"/>
      <c r="G6" s="20">
        <v>2017250.01</v>
      </c>
    </row>
    <row r="7" spans="2:9">
      <c r="B7" s="18" t="s">
        <v>34</v>
      </c>
      <c r="C7" s="19" t="s">
        <v>35</v>
      </c>
      <c r="D7" s="19" t="s">
        <v>32</v>
      </c>
      <c r="E7" s="500" t="s">
        <v>36</v>
      </c>
      <c r="F7" s="501"/>
      <c r="G7" s="20">
        <v>540517.96</v>
      </c>
    </row>
    <row r="8" spans="2:9">
      <c r="B8" s="18" t="s">
        <v>37</v>
      </c>
      <c r="C8" s="19" t="s">
        <v>35</v>
      </c>
      <c r="D8" s="19" t="s">
        <v>32</v>
      </c>
      <c r="E8" s="500" t="s">
        <v>38</v>
      </c>
      <c r="F8" s="501"/>
      <c r="G8" s="20">
        <v>358452.06</v>
      </c>
    </row>
    <row r="9" spans="2:9">
      <c r="B9" s="18" t="s">
        <v>39</v>
      </c>
      <c r="C9" s="19" t="s">
        <v>35</v>
      </c>
      <c r="D9" s="19" t="s">
        <v>32</v>
      </c>
      <c r="E9" s="500" t="s">
        <v>40</v>
      </c>
      <c r="F9" s="501"/>
      <c r="G9" s="20">
        <v>280000</v>
      </c>
    </row>
    <row r="10" spans="2:9">
      <c r="B10" s="21" t="s">
        <v>41</v>
      </c>
      <c r="C10" s="22"/>
      <c r="D10" s="22"/>
      <c r="E10" s="493" t="s">
        <v>42</v>
      </c>
      <c r="F10" s="493"/>
      <c r="G10" s="23">
        <v>3196220.03</v>
      </c>
    </row>
    <row r="11" spans="2:9">
      <c r="F11"/>
      <c r="G11"/>
    </row>
    <row r="12" spans="2:9">
      <c r="F12"/>
      <c r="G12"/>
    </row>
    <row r="13" spans="2:9" ht="18.75">
      <c r="B13" s="494" t="s">
        <v>43</v>
      </c>
      <c r="C13" s="495"/>
      <c r="D13" s="496"/>
    </row>
    <row r="14" spans="2:9" ht="18.75">
      <c r="B14" s="24"/>
      <c r="C14" s="25"/>
      <c r="D14" s="25"/>
    </row>
    <row r="15" spans="2:9">
      <c r="B15" s="12" t="s">
        <v>44</v>
      </c>
      <c r="D15" s="26"/>
    </row>
    <row r="16" spans="2:9">
      <c r="B16" s="16" t="s">
        <v>45</v>
      </c>
      <c r="C16" s="16" t="s">
        <v>46</v>
      </c>
      <c r="D16" s="27" t="s">
        <v>47</v>
      </c>
      <c r="E16" s="27" t="s">
        <v>48</v>
      </c>
      <c r="F16" s="27" t="s">
        <v>49</v>
      </c>
      <c r="G16" s="27" t="s">
        <v>50</v>
      </c>
      <c r="H16" s="27" t="s">
        <v>51</v>
      </c>
      <c r="I16" s="27" t="s">
        <v>52</v>
      </c>
    </row>
    <row r="17" spans="2:10">
      <c r="B17" s="28" t="s">
        <v>53</v>
      </c>
      <c r="C17" s="29" t="s">
        <v>54</v>
      </c>
      <c r="D17" s="30">
        <v>37465</v>
      </c>
      <c r="E17" s="31">
        <v>500</v>
      </c>
      <c r="F17" s="32">
        <v>200</v>
      </c>
      <c r="G17" s="33">
        <f>F17*E17</f>
        <v>100000</v>
      </c>
      <c r="H17" s="33">
        <f>G17*3</f>
        <v>300000</v>
      </c>
      <c r="I17" s="34">
        <f>H17-D17</f>
        <v>262535</v>
      </c>
      <c r="J17" s="35"/>
    </row>
    <row r="18" spans="2:10">
      <c r="B18" s="36" t="s">
        <v>55</v>
      </c>
      <c r="C18" s="29" t="s">
        <v>56</v>
      </c>
      <c r="D18" s="37">
        <v>22200</v>
      </c>
      <c r="E18" s="31">
        <v>400</v>
      </c>
      <c r="F18" s="32">
        <v>15</v>
      </c>
      <c r="G18" s="33">
        <f t="shared" ref="G18:G24" si="0">F18*E18</f>
        <v>6000</v>
      </c>
      <c r="H18" s="33">
        <f t="shared" ref="H18:H24" si="1">G18*3</f>
        <v>18000</v>
      </c>
      <c r="I18" s="34">
        <f t="shared" ref="I18:I24" si="2">H18-D18</f>
        <v>-4200</v>
      </c>
    </row>
    <row r="19" spans="2:10">
      <c r="B19" s="28" t="s">
        <v>57</v>
      </c>
      <c r="C19" s="29" t="s">
        <v>58</v>
      </c>
      <c r="D19" s="30">
        <v>1866</v>
      </c>
      <c r="E19" s="31">
        <v>622</v>
      </c>
      <c r="F19" s="32">
        <v>1</v>
      </c>
      <c r="G19" s="33">
        <f t="shared" si="0"/>
        <v>622</v>
      </c>
      <c r="H19" s="33">
        <f t="shared" si="1"/>
        <v>1866</v>
      </c>
      <c r="I19" s="34">
        <f t="shared" si="2"/>
        <v>0</v>
      </c>
    </row>
    <row r="20" spans="2:10">
      <c r="B20" s="19" t="s">
        <v>59</v>
      </c>
      <c r="C20" s="29" t="s">
        <v>60</v>
      </c>
      <c r="D20" s="38">
        <v>20000</v>
      </c>
      <c r="E20" s="31">
        <v>400</v>
      </c>
      <c r="F20" s="32">
        <v>15</v>
      </c>
      <c r="G20" s="33">
        <f t="shared" si="0"/>
        <v>6000</v>
      </c>
      <c r="H20" s="33">
        <f t="shared" si="1"/>
        <v>18000</v>
      </c>
      <c r="I20" s="34">
        <f t="shared" si="2"/>
        <v>-2000</v>
      </c>
    </row>
    <row r="21" spans="2:10">
      <c r="B21" s="19" t="s">
        <v>61</v>
      </c>
      <c r="C21" s="29" t="s">
        <v>62</v>
      </c>
      <c r="D21" s="30">
        <v>30000</v>
      </c>
      <c r="E21" s="31">
        <v>400</v>
      </c>
      <c r="F21" s="32">
        <v>25</v>
      </c>
      <c r="G21" s="33">
        <f t="shared" si="0"/>
        <v>10000</v>
      </c>
      <c r="H21" s="33">
        <f t="shared" si="1"/>
        <v>30000</v>
      </c>
      <c r="I21" s="34">
        <f t="shared" si="2"/>
        <v>0</v>
      </c>
    </row>
    <row r="22" spans="2:10">
      <c r="B22" s="19" t="s">
        <v>63</v>
      </c>
      <c r="C22" s="29" t="s">
        <v>64</v>
      </c>
      <c r="D22" s="30">
        <v>34500</v>
      </c>
      <c r="E22" s="31">
        <v>500</v>
      </c>
      <c r="F22" s="32">
        <v>23</v>
      </c>
      <c r="G22" s="33">
        <f t="shared" si="0"/>
        <v>11500</v>
      </c>
      <c r="H22" s="33">
        <f t="shared" si="1"/>
        <v>34500</v>
      </c>
      <c r="I22" s="34">
        <f t="shared" si="2"/>
        <v>0</v>
      </c>
    </row>
    <row r="23" spans="2:10">
      <c r="B23" s="19" t="s">
        <v>65</v>
      </c>
      <c r="C23" s="32" t="s">
        <v>66</v>
      </c>
      <c r="D23" s="30">
        <v>77650</v>
      </c>
      <c r="E23" s="31">
        <v>100</v>
      </c>
      <c r="F23" s="32">
        <v>320</v>
      </c>
      <c r="G23" s="33">
        <f t="shared" si="0"/>
        <v>32000</v>
      </c>
      <c r="H23" s="33">
        <f t="shared" si="1"/>
        <v>96000</v>
      </c>
      <c r="I23" s="34">
        <f t="shared" si="2"/>
        <v>18350</v>
      </c>
    </row>
    <row r="24" spans="2:10">
      <c r="B24" s="19" t="s">
        <v>67</v>
      </c>
      <c r="C24" s="29" t="s">
        <v>68</v>
      </c>
      <c r="D24" s="31">
        <v>236</v>
      </c>
      <c r="E24" s="31">
        <v>450</v>
      </c>
      <c r="F24" s="32">
        <v>200</v>
      </c>
      <c r="G24" s="33">
        <f t="shared" si="0"/>
        <v>90000</v>
      </c>
      <c r="H24" s="33">
        <f t="shared" si="1"/>
        <v>270000</v>
      </c>
      <c r="I24" s="34">
        <f t="shared" si="2"/>
        <v>269764</v>
      </c>
    </row>
    <row r="25" spans="2:10">
      <c r="D25" s="26"/>
      <c r="H25" s="12" t="s">
        <v>42</v>
      </c>
      <c r="I25" s="39">
        <f>SUM(I17:I24)</f>
        <v>544449</v>
      </c>
    </row>
    <row r="26" spans="2:10">
      <c r="B26" s="12" t="s">
        <v>69</v>
      </c>
      <c r="D26" s="26"/>
    </row>
    <row r="27" spans="2:10">
      <c r="B27" s="16" t="s">
        <v>45</v>
      </c>
      <c r="C27" s="16" t="s">
        <v>46</v>
      </c>
      <c r="D27" s="27" t="s">
        <v>47</v>
      </c>
      <c r="E27" s="27" t="s">
        <v>48</v>
      </c>
      <c r="F27" s="27" t="s">
        <v>49</v>
      </c>
      <c r="G27" s="27" t="s">
        <v>50</v>
      </c>
      <c r="H27" s="27" t="s">
        <v>51</v>
      </c>
      <c r="I27" s="27" t="s">
        <v>52</v>
      </c>
    </row>
    <row r="28" spans="2:10">
      <c r="B28" s="40" t="s">
        <v>70</v>
      </c>
      <c r="C28" s="41" t="s">
        <v>71</v>
      </c>
      <c r="D28" s="42">
        <v>13198</v>
      </c>
      <c r="E28" s="43">
        <v>500</v>
      </c>
      <c r="F28" s="44">
        <v>70</v>
      </c>
      <c r="G28" s="45">
        <f>F28*E28</f>
        <v>35000</v>
      </c>
      <c r="H28" s="45">
        <f>G28*3</f>
        <v>105000</v>
      </c>
      <c r="I28" s="46">
        <f>H28-D28</f>
        <v>91802</v>
      </c>
    </row>
    <row r="29" spans="2:10" ht="20.25" customHeight="1">
      <c r="B29" s="40" t="s">
        <v>72</v>
      </c>
      <c r="C29" s="41" t="s">
        <v>73</v>
      </c>
      <c r="D29" s="42">
        <v>0</v>
      </c>
      <c r="E29" s="43">
        <v>500</v>
      </c>
      <c r="F29" s="44" t="s">
        <v>74</v>
      </c>
      <c r="G29" s="45"/>
      <c r="H29" s="45"/>
      <c r="I29" s="46">
        <f t="shared" ref="I29:I36" si="3">H29-D29</f>
        <v>0</v>
      </c>
    </row>
    <row r="30" spans="2:10">
      <c r="B30" s="36" t="s">
        <v>55</v>
      </c>
      <c r="C30" s="29" t="s">
        <v>75</v>
      </c>
      <c r="D30" s="37">
        <v>400</v>
      </c>
      <c r="E30" s="31">
        <v>400</v>
      </c>
      <c r="F30" s="32">
        <v>3</v>
      </c>
      <c r="G30" s="33">
        <f t="shared" ref="G30:G36" si="4">F30*E30</f>
        <v>1200</v>
      </c>
      <c r="H30" s="33">
        <f t="shared" ref="H30:H36" si="5">G30*3</f>
        <v>3600</v>
      </c>
      <c r="I30" s="46">
        <f t="shared" si="3"/>
        <v>3200</v>
      </c>
    </row>
    <row r="31" spans="2:10">
      <c r="B31" s="28" t="s">
        <v>57</v>
      </c>
      <c r="C31" s="29" t="s">
        <v>74</v>
      </c>
      <c r="D31" s="30">
        <v>0</v>
      </c>
      <c r="E31" s="31">
        <v>622</v>
      </c>
      <c r="F31" s="32">
        <v>0</v>
      </c>
      <c r="G31" s="33">
        <f t="shared" si="4"/>
        <v>0</v>
      </c>
      <c r="H31" s="33">
        <f t="shared" si="5"/>
        <v>0</v>
      </c>
      <c r="I31" s="46">
        <f t="shared" si="3"/>
        <v>0</v>
      </c>
    </row>
    <row r="32" spans="2:10">
      <c r="B32" s="19" t="s">
        <v>59</v>
      </c>
      <c r="C32" s="29" t="s">
        <v>76</v>
      </c>
      <c r="D32" s="38">
        <v>12001</v>
      </c>
      <c r="E32" s="31">
        <v>400</v>
      </c>
      <c r="F32" s="32">
        <v>8</v>
      </c>
      <c r="G32" s="33">
        <f t="shared" si="4"/>
        <v>3200</v>
      </c>
      <c r="H32" s="33">
        <f t="shared" si="5"/>
        <v>9600</v>
      </c>
      <c r="I32" s="46">
        <f t="shared" si="3"/>
        <v>-2401</v>
      </c>
    </row>
    <row r="33" spans="2:9">
      <c r="B33" s="19" t="s">
        <v>61</v>
      </c>
      <c r="C33" s="29" t="s">
        <v>77</v>
      </c>
      <c r="D33" s="30">
        <v>2200</v>
      </c>
      <c r="E33" s="31">
        <v>400</v>
      </c>
      <c r="F33" s="32">
        <v>20</v>
      </c>
      <c r="G33" s="33">
        <f t="shared" si="4"/>
        <v>8000</v>
      </c>
      <c r="H33" s="33">
        <f t="shared" si="5"/>
        <v>24000</v>
      </c>
      <c r="I33" s="46">
        <f t="shared" si="3"/>
        <v>21800</v>
      </c>
    </row>
    <row r="34" spans="2:9">
      <c r="B34" s="19" t="s">
        <v>63</v>
      </c>
      <c r="C34" s="29" t="s">
        <v>78</v>
      </c>
      <c r="D34" s="30">
        <v>1500</v>
      </c>
      <c r="E34" s="31">
        <v>500</v>
      </c>
      <c r="F34" s="32">
        <v>6</v>
      </c>
      <c r="G34" s="33">
        <f t="shared" si="4"/>
        <v>3000</v>
      </c>
      <c r="H34" s="33">
        <f t="shared" si="5"/>
        <v>9000</v>
      </c>
      <c r="I34" s="46">
        <f t="shared" si="3"/>
        <v>7500</v>
      </c>
    </row>
    <row r="35" spans="2:9">
      <c r="B35" s="19" t="s">
        <v>65</v>
      </c>
      <c r="C35" s="32" t="s">
        <v>79</v>
      </c>
      <c r="D35" s="30">
        <v>750</v>
      </c>
      <c r="E35" s="31">
        <v>100</v>
      </c>
      <c r="F35" s="32">
        <v>80</v>
      </c>
      <c r="G35" s="33">
        <f t="shared" si="4"/>
        <v>8000</v>
      </c>
      <c r="H35" s="33">
        <f t="shared" si="5"/>
        <v>24000</v>
      </c>
      <c r="I35" s="46">
        <f t="shared" si="3"/>
        <v>23250</v>
      </c>
    </row>
    <row r="36" spans="2:9">
      <c r="B36" s="19" t="s">
        <v>67</v>
      </c>
      <c r="C36" s="29" t="s">
        <v>80</v>
      </c>
      <c r="D36" s="31">
        <v>450</v>
      </c>
      <c r="E36" s="31">
        <v>450</v>
      </c>
      <c r="F36" s="32">
        <v>41</v>
      </c>
      <c r="G36" s="33">
        <f t="shared" si="4"/>
        <v>18450</v>
      </c>
      <c r="H36" s="33">
        <f t="shared" si="5"/>
        <v>55350</v>
      </c>
      <c r="I36" s="46">
        <f t="shared" si="3"/>
        <v>54900</v>
      </c>
    </row>
    <row r="37" spans="2:9">
      <c r="H37" s="12" t="s">
        <v>42</v>
      </c>
      <c r="I37" s="39">
        <f>SUM(I30:I36)</f>
        <v>108249</v>
      </c>
    </row>
    <row r="38" spans="2:9">
      <c r="B38" s="12" t="s">
        <v>81</v>
      </c>
    </row>
    <row r="39" spans="2:9" ht="20.25" customHeight="1">
      <c r="B39" s="16" t="s">
        <v>45</v>
      </c>
      <c r="C39" s="16" t="s">
        <v>46</v>
      </c>
      <c r="D39" s="27" t="s">
        <v>47</v>
      </c>
      <c r="E39" s="27" t="s">
        <v>48</v>
      </c>
      <c r="F39" s="27" t="s">
        <v>49</v>
      </c>
      <c r="G39" s="27" t="s">
        <v>50</v>
      </c>
      <c r="H39" s="27" t="s">
        <v>82</v>
      </c>
      <c r="I39" s="27" t="s">
        <v>52</v>
      </c>
    </row>
    <row r="40" spans="2:9">
      <c r="B40" s="47" t="s">
        <v>53</v>
      </c>
      <c r="C40" s="48" t="s">
        <v>83</v>
      </c>
      <c r="D40" s="9">
        <v>228999.87</v>
      </c>
      <c r="E40" s="31">
        <v>500</v>
      </c>
      <c r="F40" s="32">
        <v>49</v>
      </c>
      <c r="G40" s="33">
        <f>F40*E40</f>
        <v>24500</v>
      </c>
      <c r="H40" s="33">
        <f>G40*4</f>
        <v>98000</v>
      </c>
      <c r="I40" s="33">
        <f>H40-D40</f>
        <v>-130999.87</v>
      </c>
    </row>
    <row r="41" spans="2:9">
      <c r="B41" s="5" t="s">
        <v>55</v>
      </c>
      <c r="C41" s="48" t="s">
        <v>84</v>
      </c>
      <c r="D41" s="37">
        <v>2200</v>
      </c>
      <c r="E41" s="31">
        <v>400</v>
      </c>
      <c r="F41" s="32">
        <v>2</v>
      </c>
      <c r="G41" s="33">
        <f t="shared" ref="G41:G47" si="6">F41*E41</f>
        <v>800</v>
      </c>
      <c r="H41" s="33">
        <f t="shared" ref="H41:H47" si="7">G41*4</f>
        <v>3200</v>
      </c>
      <c r="I41" s="33">
        <f t="shared" ref="I41:I47" si="8">H41-D41</f>
        <v>1000</v>
      </c>
    </row>
    <row r="42" spans="2:9">
      <c r="B42" s="47" t="s">
        <v>57</v>
      </c>
      <c r="C42" s="48"/>
      <c r="D42" s="30"/>
      <c r="E42" s="31">
        <v>622</v>
      </c>
      <c r="F42" s="32"/>
      <c r="G42" s="33">
        <f t="shared" si="6"/>
        <v>0</v>
      </c>
      <c r="H42" s="33">
        <f t="shared" si="7"/>
        <v>0</v>
      </c>
      <c r="I42" s="33">
        <f t="shared" si="8"/>
        <v>0</v>
      </c>
    </row>
    <row r="43" spans="2:9">
      <c r="B43" s="5" t="s">
        <v>59</v>
      </c>
      <c r="C43" s="48" t="s">
        <v>85</v>
      </c>
      <c r="D43" s="38">
        <v>11400</v>
      </c>
      <c r="E43" s="31">
        <v>400</v>
      </c>
      <c r="F43" s="32">
        <v>5</v>
      </c>
      <c r="G43" s="33">
        <f t="shared" si="6"/>
        <v>2000</v>
      </c>
      <c r="H43" s="33">
        <f t="shared" si="7"/>
        <v>8000</v>
      </c>
      <c r="I43" s="33">
        <f t="shared" si="8"/>
        <v>-3400</v>
      </c>
    </row>
    <row r="44" spans="2:9">
      <c r="B44" s="5" t="s">
        <v>61</v>
      </c>
      <c r="C44" s="48" t="s">
        <v>86</v>
      </c>
      <c r="D44" s="30">
        <v>33400</v>
      </c>
      <c r="E44" s="31">
        <v>400</v>
      </c>
      <c r="F44" s="32">
        <v>15</v>
      </c>
      <c r="G44" s="33">
        <f t="shared" si="6"/>
        <v>6000</v>
      </c>
      <c r="H44" s="33">
        <f t="shared" si="7"/>
        <v>24000</v>
      </c>
      <c r="I44" s="33">
        <f t="shared" si="8"/>
        <v>-9400</v>
      </c>
    </row>
    <row r="45" spans="2:9">
      <c r="B45" s="5" t="s">
        <v>63</v>
      </c>
      <c r="C45" s="48" t="s">
        <v>87</v>
      </c>
      <c r="D45" s="30">
        <v>11705</v>
      </c>
      <c r="E45" s="31">
        <v>500</v>
      </c>
      <c r="F45" s="32">
        <v>7</v>
      </c>
      <c r="G45" s="33">
        <f t="shared" si="6"/>
        <v>3500</v>
      </c>
      <c r="H45" s="33">
        <f t="shared" si="7"/>
        <v>14000</v>
      </c>
      <c r="I45" s="33">
        <f t="shared" si="8"/>
        <v>2295</v>
      </c>
    </row>
    <row r="46" spans="2:9">
      <c r="B46" s="5" t="s">
        <v>65</v>
      </c>
      <c r="C46" s="32" t="s">
        <v>88</v>
      </c>
      <c r="D46" s="30">
        <v>6770</v>
      </c>
      <c r="E46" s="31">
        <v>100</v>
      </c>
      <c r="F46" s="32">
        <v>99</v>
      </c>
      <c r="G46" s="33">
        <f t="shared" si="6"/>
        <v>9900</v>
      </c>
      <c r="H46" s="33">
        <f t="shared" si="7"/>
        <v>39600</v>
      </c>
      <c r="I46" s="33">
        <f t="shared" si="8"/>
        <v>32830</v>
      </c>
    </row>
    <row r="47" spans="2:9">
      <c r="B47" s="5" t="s">
        <v>67</v>
      </c>
      <c r="C47" s="48" t="s">
        <v>89</v>
      </c>
      <c r="D47" s="31">
        <v>24000</v>
      </c>
      <c r="E47" s="31">
        <v>450</v>
      </c>
      <c r="F47" s="32">
        <v>44</v>
      </c>
      <c r="G47" s="33">
        <f t="shared" si="6"/>
        <v>19800</v>
      </c>
      <c r="H47" s="33">
        <f t="shared" si="7"/>
        <v>79200</v>
      </c>
      <c r="I47" s="33">
        <f t="shared" si="8"/>
        <v>55200</v>
      </c>
    </row>
    <row r="48" spans="2:9">
      <c r="H48" t="s">
        <v>42</v>
      </c>
      <c r="I48" s="33">
        <f>SUM(I40:I47)</f>
        <v>-52474.869999999995</v>
      </c>
    </row>
    <row r="49" spans="2:16">
      <c r="B49" s="12" t="s">
        <v>90</v>
      </c>
    </row>
    <row r="50" spans="2:16">
      <c r="B50" s="16" t="s">
        <v>45</v>
      </c>
      <c r="C50" s="16" t="s">
        <v>46</v>
      </c>
      <c r="D50" s="27" t="s">
        <v>47</v>
      </c>
      <c r="E50" s="27" t="s">
        <v>48</v>
      </c>
      <c r="F50" s="27" t="s">
        <v>49</v>
      </c>
      <c r="G50" s="27" t="s">
        <v>50</v>
      </c>
      <c r="H50" s="27" t="s">
        <v>51</v>
      </c>
      <c r="I50" s="27" t="s">
        <v>52</v>
      </c>
    </row>
    <row r="51" spans="2:16">
      <c r="B51" s="28" t="s">
        <v>53</v>
      </c>
      <c r="C51" s="29" t="s">
        <v>91</v>
      </c>
      <c r="D51" s="30">
        <v>73600</v>
      </c>
      <c r="E51" s="31">
        <v>500</v>
      </c>
      <c r="F51" s="32">
        <v>60</v>
      </c>
      <c r="G51" s="33">
        <f>F51*E51</f>
        <v>30000</v>
      </c>
      <c r="H51" s="33">
        <f>G51*3</f>
        <v>90000</v>
      </c>
      <c r="I51" s="49">
        <f>H51-D51</f>
        <v>16400</v>
      </c>
    </row>
    <row r="52" spans="2:16">
      <c r="B52" s="36" t="s">
        <v>55</v>
      </c>
      <c r="C52" s="29" t="s">
        <v>92</v>
      </c>
      <c r="D52" s="37">
        <v>4650</v>
      </c>
      <c r="E52" s="31">
        <v>400</v>
      </c>
      <c r="F52" s="32">
        <v>4</v>
      </c>
      <c r="G52" s="33">
        <f t="shared" ref="G52:G58" si="9">F52*E52</f>
        <v>1600</v>
      </c>
      <c r="H52" s="33">
        <f t="shared" ref="H52:H58" si="10">G52*3</f>
        <v>4800</v>
      </c>
      <c r="I52" s="49">
        <f t="shared" ref="I52:I58" si="11">H52-D52</f>
        <v>150</v>
      </c>
    </row>
    <row r="53" spans="2:16">
      <c r="B53" s="28" t="s">
        <v>57</v>
      </c>
      <c r="C53" s="29" t="s">
        <v>74</v>
      </c>
      <c r="D53" s="30">
        <v>0</v>
      </c>
      <c r="E53" s="31">
        <v>622</v>
      </c>
      <c r="F53" s="32">
        <v>0</v>
      </c>
      <c r="G53" s="33">
        <f t="shared" si="9"/>
        <v>0</v>
      </c>
      <c r="H53" s="33">
        <f t="shared" si="10"/>
        <v>0</v>
      </c>
      <c r="I53" s="49">
        <f t="shared" si="11"/>
        <v>0</v>
      </c>
    </row>
    <row r="54" spans="2:16">
      <c r="B54" s="19" t="s">
        <v>59</v>
      </c>
      <c r="C54" s="29" t="s">
        <v>75</v>
      </c>
      <c r="D54" s="38">
        <v>6000</v>
      </c>
      <c r="E54" s="31">
        <v>400</v>
      </c>
      <c r="F54" s="32">
        <v>5</v>
      </c>
      <c r="G54" s="33">
        <f t="shared" si="9"/>
        <v>2000</v>
      </c>
      <c r="H54" s="33">
        <f t="shared" si="10"/>
        <v>6000</v>
      </c>
      <c r="I54" s="49">
        <f t="shared" si="11"/>
        <v>0</v>
      </c>
    </row>
    <row r="55" spans="2:16">
      <c r="B55" s="19" t="s">
        <v>61</v>
      </c>
      <c r="C55" s="29" t="s">
        <v>77</v>
      </c>
      <c r="D55" s="30">
        <v>27000</v>
      </c>
      <c r="E55" s="31">
        <v>400</v>
      </c>
      <c r="F55" s="32">
        <v>20</v>
      </c>
      <c r="G55" s="33">
        <f t="shared" si="9"/>
        <v>8000</v>
      </c>
      <c r="H55" s="33">
        <f t="shared" si="10"/>
        <v>24000</v>
      </c>
      <c r="I55" s="49">
        <f t="shared" si="11"/>
        <v>-3000</v>
      </c>
    </row>
    <row r="56" spans="2:16">
      <c r="B56" s="19" t="s">
        <v>63</v>
      </c>
      <c r="C56" s="29" t="s">
        <v>93</v>
      </c>
      <c r="D56" s="30">
        <v>12000</v>
      </c>
      <c r="E56" s="31">
        <v>500</v>
      </c>
      <c r="F56" s="32">
        <v>7</v>
      </c>
      <c r="G56" s="33">
        <f t="shared" si="9"/>
        <v>3500</v>
      </c>
      <c r="H56" s="33">
        <f t="shared" si="10"/>
        <v>10500</v>
      </c>
      <c r="I56" s="49">
        <f t="shared" si="11"/>
        <v>-1500</v>
      </c>
    </row>
    <row r="57" spans="2:16">
      <c r="B57" s="19" t="s">
        <v>65</v>
      </c>
      <c r="C57" s="29" t="s">
        <v>94</v>
      </c>
      <c r="D57" s="30">
        <v>24210</v>
      </c>
      <c r="E57" s="31">
        <v>100</v>
      </c>
      <c r="F57" s="32">
        <v>95</v>
      </c>
      <c r="G57" s="33">
        <f t="shared" si="9"/>
        <v>9500</v>
      </c>
      <c r="H57" s="33">
        <f t="shared" si="10"/>
        <v>28500</v>
      </c>
      <c r="I57" s="49">
        <f t="shared" si="11"/>
        <v>4290</v>
      </c>
    </row>
    <row r="58" spans="2:16">
      <c r="B58" s="19" t="s">
        <v>67</v>
      </c>
      <c r="C58" s="29" t="s">
        <v>95</v>
      </c>
      <c r="D58" s="31">
        <v>1200</v>
      </c>
      <c r="E58" s="31">
        <v>450</v>
      </c>
      <c r="F58" s="32">
        <v>65</v>
      </c>
      <c r="G58" s="33">
        <f t="shared" si="9"/>
        <v>29250</v>
      </c>
      <c r="H58" s="33">
        <f t="shared" si="10"/>
        <v>87750</v>
      </c>
      <c r="I58" s="49">
        <f t="shared" si="11"/>
        <v>86550</v>
      </c>
    </row>
    <row r="59" spans="2:16">
      <c r="H59" t="s">
        <v>42</v>
      </c>
      <c r="I59" s="50">
        <f>SUM(I51:I58)</f>
        <v>102890</v>
      </c>
    </row>
    <row r="60" spans="2:16">
      <c r="M60" s="51"/>
      <c r="N60" s="51"/>
      <c r="O60" s="51"/>
      <c r="P60" s="51"/>
    </row>
    <row r="61" spans="2:16" ht="18.75" customHeight="1">
      <c r="H61" s="52" t="s">
        <v>96</v>
      </c>
      <c r="I61" s="53">
        <f>SUM(I25,I37,I48,I59)</f>
        <v>703113.13</v>
      </c>
      <c r="M61" s="51"/>
      <c r="N61" s="51"/>
      <c r="O61" s="51"/>
      <c r="P61" s="51"/>
    </row>
    <row r="62" spans="2:16">
      <c r="M62" s="54"/>
      <c r="N62" s="54"/>
      <c r="O62" s="54"/>
      <c r="P62" s="51"/>
    </row>
    <row r="63" spans="2:16">
      <c r="M63" s="54"/>
      <c r="N63" s="54"/>
      <c r="O63" s="54"/>
      <c r="P63" s="51"/>
    </row>
    <row r="64" spans="2:16">
      <c r="M64" s="55"/>
      <c r="N64" s="55"/>
      <c r="O64" s="55"/>
      <c r="P64" s="51"/>
    </row>
    <row r="65" spans="13:16">
      <c r="M65" s="51"/>
      <c r="N65" s="51"/>
      <c r="O65" s="51"/>
      <c r="P65" s="51"/>
    </row>
  </sheetData>
  <mergeCells count="8">
    <mergeCell ref="E10:F10"/>
    <mergeCell ref="B13:D13"/>
    <mergeCell ref="B2:F2"/>
    <mergeCell ref="E5:F5"/>
    <mergeCell ref="E6:F6"/>
    <mergeCell ref="E7:F7"/>
    <mergeCell ref="E8:F8"/>
    <mergeCell ref="E9:F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J25"/>
  <sheetViews>
    <sheetView showGridLines="0" zoomScale="80" zoomScaleNormal="80" workbookViewId="0">
      <pane ySplit="5" topLeftCell="A6" activePane="bottomLeft" state="frozen"/>
      <selection activeCell="D1" sqref="D1"/>
      <selection pane="bottomLeft" activeCell="G16" sqref="G16"/>
    </sheetView>
  </sheetViews>
  <sheetFormatPr defaultRowHeight="15"/>
  <cols>
    <col min="1" max="1" width="11.5703125" customWidth="1"/>
    <col min="2" max="2" width="31.42578125" customWidth="1"/>
    <col min="3" max="3" width="74" customWidth="1"/>
    <col min="4" max="4" width="18.85546875" customWidth="1"/>
    <col min="5" max="5" width="20.42578125" customWidth="1"/>
    <col min="6" max="6" width="23" customWidth="1"/>
    <col min="7" max="7" width="29.42578125" bestFit="1" customWidth="1"/>
    <col min="8" max="8" width="29.42578125" customWidth="1"/>
    <col min="9" max="9" width="37.7109375" customWidth="1"/>
    <col min="10" max="10" width="45.5703125" customWidth="1"/>
  </cols>
  <sheetData>
    <row r="1" spans="1:10" ht="33.75" customHeight="1">
      <c r="A1" s="502" t="s">
        <v>169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0" ht="23.25" customHeight="1">
      <c r="A2" s="69"/>
      <c r="B2" s="69"/>
      <c r="C2" s="70"/>
      <c r="D2" s="51"/>
      <c r="E2" s="51"/>
      <c r="F2" s="51"/>
      <c r="G2" s="51"/>
      <c r="H2" s="51"/>
      <c r="I2" s="503" t="s">
        <v>170</v>
      </c>
      <c r="J2" s="503"/>
    </row>
    <row r="3" spans="1:10">
      <c r="C3" s="51"/>
      <c r="D3" s="51"/>
      <c r="E3" s="51"/>
      <c r="F3" s="51"/>
      <c r="G3" s="51"/>
      <c r="H3" s="51"/>
      <c r="I3" s="51"/>
      <c r="J3" s="51"/>
    </row>
    <row r="4" spans="1:10" ht="27" customHeight="1">
      <c r="A4" s="504" t="s">
        <v>171</v>
      </c>
      <c r="B4" s="504"/>
      <c r="C4" s="504"/>
    </row>
    <row r="5" spans="1:10" ht="24.75" customHeight="1">
      <c r="A5" s="71" t="s">
        <v>25</v>
      </c>
      <c r="B5" s="71" t="s">
        <v>26</v>
      </c>
      <c r="C5" s="71" t="s">
        <v>172</v>
      </c>
      <c r="D5" s="72" t="s">
        <v>173</v>
      </c>
      <c r="E5" s="72" t="s">
        <v>174</v>
      </c>
      <c r="F5" s="72" t="s">
        <v>175</v>
      </c>
      <c r="G5" s="72" t="s">
        <v>176</v>
      </c>
      <c r="H5" s="72" t="s">
        <v>247</v>
      </c>
      <c r="I5" s="73" t="s">
        <v>177</v>
      </c>
      <c r="J5" s="71" t="s">
        <v>178</v>
      </c>
    </row>
    <row r="6" spans="1:10" ht="25.5">
      <c r="A6" s="74">
        <v>44531</v>
      </c>
      <c r="B6" s="75" t="s">
        <v>179</v>
      </c>
      <c r="C6" s="75" t="s">
        <v>180</v>
      </c>
      <c r="D6" s="76">
        <v>45289</v>
      </c>
      <c r="E6" s="77">
        <v>2739980.44</v>
      </c>
      <c r="F6" s="77">
        <v>1900291.9</v>
      </c>
      <c r="G6" s="78">
        <v>0</v>
      </c>
      <c r="H6" s="78"/>
      <c r="I6" s="79" t="s">
        <v>181</v>
      </c>
      <c r="J6" s="80" t="s">
        <v>182</v>
      </c>
    </row>
    <row r="7" spans="1:10" ht="25.5">
      <c r="A7" s="81" t="s">
        <v>183</v>
      </c>
      <c r="B7" s="75" t="s">
        <v>184</v>
      </c>
      <c r="C7" s="75" t="s">
        <v>185</v>
      </c>
      <c r="D7" s="76">
        <v>45181</v>
      </c>
      <c r="E7" s="77">
        <v>392037.13</v>
      </c>
      <c r="F7" s="77">
        <v>392037.13</v>
      </c>
      <c r="G7" s="77">
        <v>0</v>
      </c>
      <c r="H7" s="77"/>
      <c r="I7" s="79" t="s">
        <v>186</v>
      </c>
      <c r="J7" s="80" t="s">
        <v>182</v>
      </c>
    </row>
    <row r="8" spans="1:10" ht="38.25">
      <c r="A8" s="81" t="s">
        <v>187</v>
      </c>
      <c r="B8" s="75" t="s">
        <v>188</v>
      </c>
      <c r="C8" s="75" t="s">
        <v>189</v>
      </c>
      <c r="D8" s="76">
        <v>45247</v>
      </c>
      <c r="E8" s="77">
        <v>80157</v>
      </c>
      <c r="F8" s="77">
        <v>80157</v>
      </c>
      <c r="G8" s="77">
        <v>0</v>
      </c>
      <c r="H8" s="77"/>
      <c r="I8" s="78" t="s">
        <v>190</v>
      </c>
      <c r="J8" s="80" t="s">
        <v>182</v>
      </c>
    </row>
    <row r="9" spans="1:10" ht="25.5">
      <c r="A9" s="81" t="s">
        <v>191</v>
      </c>
      <c r="B9" s="75" t="s">
        <v>192</v>
      </c>
      <c r="C9" s="75" t="s">
        <v>193</v>
      </c>
      <c r="D9" s="76">
        <v>45274</v>
      </c>
      <c r="E9" s="77">
        <v>647677.51</v>
      </c>
      <c r="F9" s="77">
        <v>647677.51</v>
      </c>
      <c r="G9" s="77">
        <v>0</v>
      </c>
      <c r="H9" s="77">
        <v>78976.289999999994</v>
      </c>
      <c r="I9" s="78" t="s">
        <v>194</v>
      </c>
      <c r="J9" s="80" t="s">
        <v>182</v>
      </c>
    </row>
    <row r="10" spans="1:10" ht="25.5">
      <c r="A10" s="81" t="s">
        <v>195</v>
      </c>
      <c r="B10" s="75" t="s">
        <v>196</v>
      </c>
      <c r="C10" s="75" t="s">
        <v>197</v>
      </c>
      <c r="D10" s="76">
        <v>45274</v>
      </c>
      <c r="E10" s="77">
        <v>280500</v>
      </c>
      <c r="F10" s="77">
        <v>280500</v>
      </c>
      <c r="G10" s="77">
        <v>0</v>
      </c>
      <c r="H10" s="77">
        <v>40285.410000000003</v>
      </c>
      <c r="I10" s="78" t="s">
        <v>198</v>
      </c>
      <c r="J10" s="80" t="s">
        <v>182</v>
      </c>
    </row>
    <row r="11" spans="1:10" ht="25.5">
      <c r="A11" s="82" t="s">
        <v>199</v>
      </c>
      <c r="B11" s="83" t="s">
        <v>200</v>
      </c>
      <c r="C11" s="83" t="s">
        <v>201</v>
      </c>
      <c r="D11" s="84">
        <v>45223</v>
      </c>
      <c r="E11" s="77">
        <v>170386.42</v>
      </c>
      <c r="F11" s="77">
        <v>100000</v>
      </c>
      <c r="G11" s="85">
        <f t="shared" ref="G11:G14" si="0">E11-F11</f>
        <v>70386.420000000013</v>
      </c>
      <c r="H11" s="85" t="s">
        <v>248</v>
      </c>
      <c r="I11" s="78" t="s">
        <v>202</v>
      </c>
      <c r="J11" s="86" t="s">
        <v>203</v>
      </c>
    </row>
    <row r="12" spans="1:10" ht="25.5">
      <c r="A12" s="82" t="s">
        <v>204</v>
      </c>
      <c r="B12" s="75" t="s">
        <v>205</v>
      </c>
      <c r="C12" s="83" t="s">
        <v>206</v>
      </c>
      <c r="D12" s="84">
        <v>45497</v>
      </c>
      <c r="E12" s="77">
        <v>235147.14</v>
      </c>
      <c r="F12" s="77">
        <f>E12</f>
        <v>235147.14</v>
      </c>
      <c r="G12" s="78">
        <f t="shared" si="0"/>
        <v>0</v>
      </c>
      <c r="H12" s="78"/>
      <c r="I12" s="78" t="s">
        <v>207</v>
      </c>
      <c r="J12" s="87" t="s">
        <v>182</v>
      </c>
    </row>
    <row r="13" spans="1:10" ht="25.5">
      <c r="A13" s="82" t="s">
        <v>208</v>
      </c>
      <c r="B13" s="83" t="s">
        <v>209</v>
      </c>
      <c r="C13" s="83" t="s">
        <v>210</v>
      </c>
      <c r="D13" s="84">
        <v>41789</v>
      </c>
      <c r="E13" s="77">
        <v>133000</v>
      </c>
      <c r="F13" s="77">
        <v>133000</v>
      </c>
      <c r="G13" s="78">
        <f t="shared" si="0"/>
        <v>0</v>
      </c>
      <c r="H13" s="78"/>
      <c r="I13" s="78" t="s">
        <v>211</v>
      </c>
      <c r="J13" s="88" t="s">
        <v>182</v>
      </c>
    </row>
    <row r="14" spans="1:10" ht="25.5">
      <c r="A14" s="82" t="s">
        <v>212</v>
      </c>
      <c r="B14" s="83" t="s">
        <v>213</v>
      </c>
      <c r="C14" s="83" t="s">
        <v>214</v>
      </c>
      <c r="D14" s="84">
        <v>41789</v>
      </c>
      <c r="E14" s="77">
        <v>144000</v>
      </c>
      <c r="F14" s="77">
        <v>100000</v>
      </c>
      <c r="G14" s="85">
        <f t="shared" si="0"/>
        <v>44000</v>
      </c>
      <c r="H14" s="85"/>
      <c r="I14" s="78" t="s">
        <v>215</v>
      </c>
      <c r="J14" s="86" t="s">
        <v>216</v>
      </c>
    </row>
    <row r="15" spans="1:10" ht="26.25">
      <c r="A15" s="82" t="s">
        <v>233</v>
      </c>
      <c r="B15" s="83" t="s">
        <v>192</v>
      </c>
      <c r="C15" s="83" t="s">
        <v>234</v>
      </c>
      <c r="D15" s="84">
        <v>45223</v>
      </c>
      <c r="E15" s="77">
        <v>216000</v>
      </c>
      <c r="F15" s="77">
        <v>100000</v>
      </c>
      <c r="G15" s="85">
        <v>56000</v>
      </c>
      <c r="H15" s="85">
        <v>48283.94</v>
      </c>
      <c r="I15" s="78" t="s">
        <v>235</v>
      </c>
      <c r="J15" s="97" t="s">
        <v>236</v>
      </c>
    </row>
    <row r="16" spans="1:10">
      <c r="A16" s="89"/>
      <c r="B16" s="90"/>
      <c r="C16" s="90"/>
      <c r="D16" s="90"/>
      <c r="E16" s="90"/>
      <c r="F16" s="90"/>
      <c r="G16" s="91">
        <f>SUM(G6:G15)</f>
        <v>170386.42</v>
      </c>
      <c r="H16" s="108">
        <f>SUM(H6:H15)</f>
        <v>167545.64000000001</v>
      </c>
      <c r="I16" s="92"/>
      <c r="J16" s="90"/>
    </row>
    <row r="17" spans="1:10" ht="28.5" customHeight="1">
      <c r="A17" s="505" t="s">
        <v>217</v>
      </c>
      <c r="B17" s="505"/>
      <c r="C17" s="505"/>
      <c r="D17" s="90"/>
      <c r="E17" s="90"/>
      <c r="F17" s="90"/>
      <c r="G17" s="90"/>
      <c r="H17" s="90"/>
      <c r="I17" s="93"/>
      <c r="J17" s="90"/>
    </row>
    <row r="18" spans="1:10" ht="23.25" customHeight="1">
      <c r="A18" s="71" t="s">
        <v>25</v>
      </c>
      <c r="B18" s="71" t="s">
        <v>26</v>
      </c>
      <c r="C18" s="71" t="s">
        <v>172</v>
      </c>
      <c r="D18" s="72" t="s">
        <v>173</v>
      </c>
      <c r="E18" s="72" t="s">
        <v>174</v>
      </c>
      <c r="F18" s="72" t="s">
        <v>175</v>
      </c>
      <c r="G18" s="72" t="s">
        <v>176</v>
      </c>
      <c r="H18" s="72"/>
      <c r="I18" s="73" t="s">
        <v>177</v>
      </c>
      <c r="J18" s="71" t="s">
        <v>178</v>
      </c>
    </row>
    <row r="19" spans="1:10" ht="63.75">
      <c r="A19" s="81" t="s">
        <v>218</v>
      </c>
      <c r="B19" s="94" t="s">
        <v>219</v>
      </c>
      <c r="C19" s="94" t="s">
        <v>220</v>
      </c>
      <c r="D19" s="94"/>
      <c r="E19" s="77">
        <f>1511523.01+377880.75</f>
        <v>1889403.76</v>
      </c>
      <c r="F19" s="77">
        <f>364604.47+175000+128000+337033.95</f>
        <v>1004638.4199999999</v>
      </c>
      <c r="G19" s="85">
        <f>E19-F19</f>
        <v>884765.34000000008</v>
      </c>
      <c r="H19" s="85"/>
      <c r="I19" s="78"/>
      <c r="J19" s="86" t="s">
        <v>221</v>
      </c>
    </row>
    <row r="20" spans="1:10" ht="25.5">
      <c r="A20" s="81" t="s">
        <v>222</v>
      </c>
      <c r="B20" s="75" t="s">
        <v>223</v>
      </c>
      <c r="C20" s="75" t="s">
        <v>224</v>
      </c>
      <c r="D20" s="75"/>
      <c r="E20" s="95">
        <v>166265.65</v>
      </c>
      <c r="F20" s="95">
        <f>E20</f>
        <v>166265.65</v>
      </c>
      <c r="G20" s="78">
        <f>E20-F20</f>
        <v>0</v>
      </c>
      <c r="H20" s="78"/>
      <c r="I20" s="78" t="s">
        <v>225</v>
      </c>
      <c r="J20" s="80" t="s">
        <v>182</v>
      </c>
    </row>
    <row r="21" spans="1:10" ht="25.5">
      <c r="A21" s="81" t="s">
        <v>226</v>
      </c>
      <c r="B21" s="75" t="s">
        <v>205</v>
      </c>
      <c r="C21" s="75" t="s">
        <v>227</v>
      </c>
      <c r="D21" s="76">
        <v>45269</v>
      </c>
      <c r="E21" s="77">
        <v>315228.95</v>
      </c>
      <c r="F21" s="77">
        <f>E21</f>
        <v>315228.95</v>
      </c>
      <c r="G21" s="78">
        <f>E21-F21</f>
        <v>0</v>
      </c>
      <c r="H21" s="78">
        <v>115514.65</v>
      </c>
      <c r="I21" s="78" t="s">
        <v>228</v>
      </c>
      <c r="J21" s="80" t="s">
        <v>182</v>
      </c>
    </row>
    <row r="22" spans="1:10">
      <c r="A22" s="81" t="s">
        <v>229</v>
      </c>
      <c r="B22" s="75" t="s">
        <v>230</v>
      </c>
      <c r="C22" s="75" t="s">
        <v>231</v>
      </c>
      <c r="D22" s="76">
        <v>45288</v>
      </c>
      <c r="E22" s="96">
        <v>152491.35999999999</v>
      </c>
      <c r="F22" s="77">
        <f>E22</f>
        <v>152491.35999999999</v>
      </c>
      <c r="G22" s="78">
        <f>E22-F22</f>
        <v>0</v>
      </c>
      <c r="H22" s="78"/>
      <c r="I22" s="78" t="s">
        <v>232</v>
      </c>
      <c r="J22" s="80" t="s">
        <v>182</v>
      </c>
    </row>
    <row r="23" spans="1:10" ht="25.5">
      <c r="A23" s="82" t="s">
        <v>237</v>
      </c>
      <c r="B23" s="98" t="s">
        <v>238</v>
      </c>
      <c r="C23" s="98" t="s">
        <v>239</v>
      </c>
      <c r="D23" s="99">
        <v>45497</v>
      </c>
      <c r="E23" s="77">
        <v>1251000</v>
      </c>
      <c r="F23" s="77">
        <v>251000</v>
      </c>
      <c r="G23" s="85">
        <f t="shared" ref="G23:G24" si="1">E23-F23</f>
        <v>1000000</v>
      </c>
      <c r="H23" s="85"/>
      <c r="I23" s="78" t="s">
        <v>240</v>
      </c>
      <c r="J23" s="86" t="s">
        <v>241</v>
      </c>
    </row>
    <row r="24" spans="1:10" ht="25.5">
      <c r="A24" s="100" t="s">
        <v>242</v>
      </c>
      <c r="B24" s="101" t="s">
        <v>243</v>
      </c>
      <c r="C24" s="101" t="s">
        <v>244</v>
      </c>
      <c r="D24" s="102">
        <v>45553</v>
      </c>
      <c r="E24" s="103">
        <v>475000</v>
      </c>
      <c r="F24" s="103">
        <v>120000</v>
      </c>
      <c r="G24" s="104">
        <f t="shared" si="1"/>
        <v>355000</v>
      </c>
      <c r="H24" s="104"/>
      <c r="I24" s="105" t="s">
        <v>245</v>
      </c>
      <c r="J24" s="106" t="s">
        <v>246</v>
      </c>
    </row>
    <row r="25" spans="1:10">
      <c r="G25" s="107">
        <f>SUM(G19:G24)</f>
        <v>2239765.34</v>
      </c>
      <c r="H25" s="107">
        <f>SUM(H19:H24)</f>
        <v>115514.65</v>
      </c>
    </row>
  </sheetData>
  <mergeCells count="4">
    <mergeCell ref="A1:J1"/>
    <mergeCell ref="I2:J2"/>
    <mergeCell ref="A4:C4"/>
    <mergeCell ref="A17:C17"/>
  </mergeCells>
  <pageMargins left="0.51181102362204722" right="0.51181102362204722" top="0.78740157480314965" bottom="0.78740157480314965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28"/>
  <sheetViews>
    <sheetView showGridLines="0" workbookViewId="0">
      <selection activeCell="F24" sqref="F24"/>
    </sheetView>
  </sheetViews>
  <sheetFormatPr defaultRowHeight="15"/>
  <cols>
    <col min="1" max="1" width="23.140625" customWidth="1"/>
    <col min="2" max="2" width="63.42578125" bestFit="1" customWidth="1"/>
    <col min="3" max="3" width="56.140625" customWidth="1"/>
    <col min="4" max="4" width="16.5703125" bestFit="1" customWidth="1"/>
    <col min="5" max="5" width="24.85546875" bestFit="1" customWidth="1"/>
    <col min="6" max="6" width="23.28515625" bestFit="1" customWidth="1"/>
  </cols>
  <sheetData>
    <row r="1" spans="1:6">
      <c r="A1" s="506" t="s">
        <v>118</v>
      </c>
      <c r="B1" s="506"/>
      <c r="C1" s="506"/>
      <c r="D1" s="506"/>
      <c r="E1" s="506"/>
      <c r="F1" s="506"/>
    </row>
    <row r="2" spans="1:6">
      <c r="A2" s="506"/>
      <c r="B2" s="506"/>
      <c r="C2" s="506"/>
      <c r="D2" s="506"/>
      <c r="E2" s="506"/>
      <c r="F2" s="506"/>
    </row>
    <row r="3" spans="1:6">
      <c r="A3" s="59" t="s">
        <v>25</v>
      </c>
      <c r="B3" s="59" t="s">
        <v>26</v>
      </c>
      <c r="C3" s="59" t="s">
        <v>27</v>
      </c>
      <c r="D3" s="59" t="s">
        <v>28</v>
      </c>
      <c r="E3" s="59" t="s">
        <v>119</v>
      </c>
      <c r="F3" s="59" t="s">
        <v>120</v>
      </c>
    </row>
    <row r="4" spans="1:6">
      <c r="A4" s="1" t="s">
        <v>121</v>
      </c>
      <c r="B4" t="s">
        <v>122</v>
      </c>
      <c r="C4" t="s">
        <v>123</v>
      </c>
      <c r="D4" s="1" t="s">
        <v>33</v>
      </c>
      <c r="E4" s="60">
        <v>45254</v>
      </c>
      <c r="F4" s="61">
        <v>611575.18000000005</v>
      </c>
    </row>
    <row r="5" spans="1:6">
      <c r="A5" s="1" t="s">
        <v>124</v>
      </c>
      <c r="B5" t="s">
        <v>125</v>
      </c>
      <c r="C5" t="s">
        <v>126</v>
      </c>
      <c r="D5" s="1" t="s">
        <v>33</v>
      </c>
      <c r="E5" s="60">
        <v>45176</v>
      </c>
      <c r="F5" s="61">
        <v>18549.400000000001</v>
      </c>
    </row>
    <row r="6" spans="1:6">
      <c r="A6" s="1" t="s">
        <v>127</v>
      </c>
      <c r="B6" t="s">
        <v>128</v>
      </c>
      <c r="C6" t="s">
        <v>129</v>
      </c>
      <c r="D6" s="1" t="s">
        <v>33</v>
      </c>
      <c r="E6" s="60">
        <v>45111</v>
      </c>
      <c r="F6" s="61">
        <v>213998</v>
      </c>
    </row>
    <row r="7" spans="1:6">
      <c r="A7" s="1" t="s">
        <v>130</v>
      </c>
      <c r="B7" t="s">
        <v>131</v>
      </c>
      <c r="C7" t="s">
        <v>132</v>
      </c>
      <c r="D7" s="1" t="s">
        <v>33</v>
      </c>
      <c r="E7" s="60">
        <v>45757</v>
      </c>
      <c r="F7" s="61">
        <v>597292.38</v>
      </c>
    </row>
    <row r="8" spans="1:6">
      <c r="A8" s="1" t="s">
        <v>133</v>
      </c>
      <c r="B8" t="s">
        <v>134</v>
      </c>
      <c r="C8" t="s">
        <v>135</v>
      </c>
      <c r="D8" s="1" t="s">
        <v>33</v>
      </c>
      <c r="E8" s="60">
        <v>46019</v>
      </c>
      <c r="F8" s="61">
        <v>1686945.95</v>
      </c>
    </row>
    <row r="9" spans="1:6">
      <c r="A9" s="1" t="s">
        <v>136</v>
      </c>
      <c r="B9" t="s">
        <v>137</v>
      </c>
      <c r="C9" t="s">
        <v>138</v>
      </c>
      <c r="D9" s="1" t="s">
        <v>33</v>
      </c>
      <c r="E9" s="60">
        <v>46019</v>
      </c>
      <c r="F9" s="61">
        <v>458886.35</v>
      </c>
    </row>
    <row r="10" spans="1:6">
      <c r="A10" s="1" t="s">
        <v>139</v>
      </c>
      <c r="B10" t="s">
        <v>140</v>
      </c>
      <c r="C10" t="s">
        <v>141</v>
      </c>
      <c r="D10" s="1" t="s">
        <v>33</v>
      </c>
      <c r="E10" s="60">
        <v>46023</v>
      </c>
      <c r="F10" s="61">
        <v>115092.55</v>
      </c>
    </row>
    <row r="11" spans="1:6" ht="19.5" customHeight="1">
      <c r="A11" s="62" t="s">
        <v>142</v>
      </c>
      <c r="B11" s="63" t="s">
        <v>134</v>
      </c>
      <c r="C11" s="64" t="s">
        <v>143</v>
      </c>
      <c r="D11" s="62" t="s">
        <v>33</v>
      </c>
      <c r="E11" s="65">
        <v>45201</v>
      </c>
      <c r="F11" s="66">
        <v>532764</v>
      </c>
    </row>
    <row r="12" spans="1:6">
      <c r="A12" s="1" t="s">
        <v>144</v>
      </c>
      <c r="B12" t="s">
        <v>145</v>
      </c>
      <c r="C12" t="s">
        <v>146</v>
      </c>
      <c r="D12" s="1" t="s">
        <v>38</v>
      </c>
      <c r="E12" s="60">
        <v>45487</v>
      </c>
      <c r="F12" s="61">
        <v>210799.65</v>
      </c>
    </row>
    <row r="13" spans="1:6">
      <c r="A13" s="67" t="s">
        <v>147</v>
      </c>
      <c r="B13" t="s">
        <v>148</v>
      </c>
      <c r="C13" t="s">
        <v>149</v>
      </c>
      <c r="D13" s="1" t="s">
        <v>38</v>
      </c>
      <c r="E13" s="60">
        <v>45376</v>
      </c>
      <c r="F13" s="61">
        <v>67701.39</v>
      </c>
    </row>
    <row r="14" spans="1:6">
      <c r="A14" s="1" t="s">
        <v>150</v>
      </c>
      <c r="B14" t="s">
        <v>151</v>
      </c>
      <c r="C14" t="s">
        <v>152</v>
      </c>
      <c r="D14" s="1" t="s">
        <v>38</v>
      </c>
      <c r="E14" s="60">
        <v>46023</v>
      </c>
      <c r="F14" s="61">
        <v>88384.34</v>
      </c>
    </row>
    <row r="15" spans="1:6">
      <c r="A15" s="1" t="s">
        <v>153</v>
      </c>
      <c r="B15" t="s">
        <v>151</v>
      </c>
      <c r="C15" t="s">
        <v>152</v>
      </c>
      <c r="D15" s="1" t="s">
        <v>154</v>
      </c>
      <c r="E15" s="60">
        <v>46024</v>
      </c>
      <c r="F15" s="61">
        <v>70923.460000000006</v>
      </c>
    </row>
    <row r="16" spans="1:6">
      <c r="A16" s="67" t="s">
        <v>155</v>
      </c>
      <c r="B16" t="s">
        <v>148</v>
      </c>
      <c r="C16" t="s">
        <v>149</v>
      </c>
      <c r="D16" s="1" t="s">
        <v>154</v>
      </c>
      <c r="E16" s="60">
        <v>45384</v>
      </c>
      <c r="F16" s="61">
        <v>61464.72</v>
      </c>
    </row>
    <row r="17" spans="1:6">
      <c r="A17" s="67" t="s">
        <v>156</v>
      </c>
      <c r="B17" t="s">
        <v>157</v>
      </c>
      <c r="C17" t="s">
        <v>146</v>
      </c>
      <c r="D17" s="1" t="s">
        <v>154</v>
      </c>
      <c r="E17" s="60">
        <v>45340</v>
      </c>
      <c r="F17" s="61">
        <v>190226.89</v>
      </c>
    </row>
    <row r="18" spans="1:6">
      <c r="A18" s="1" t="s">
        <v>158</v>
      </c>
      <c r="B18" t="s">
        <v>159</v>
      </c>
      <c r="C18" t="s">
        <v>160</v>
      </c>
      <c r="D18" s="1" t="s">
        <v>154</v>
      </c>
      <c r="E18" s="60">
        <v>45787</v>
      </c>
      <c r="F18" s="61">
        <v>137438.42000000001</v>
      </c>
    </row>
    <row r="19" spans="1:6">
      <c r="A19" s="67" t="s">
        <v>161</v>
      </c>
      <c r="B19" t="s">
        <v>148</v>
      </c>
      <c r="C19" t="s">
        <v>149</v>
      </c>
      <c r="D19" s="1" t="s">
        <v>36</v>
      </c>
      <c r="E19" s="60">
        <v>45374</v>
      </c>
      <c r="F19" s="61">
        <v>40558.18</v>
      </c>
    </row>
    <row r="20" spans="1:6">
      <c r="A20" s="1" t="s">
        <v>162</v>
      </c>
      <c r="B20" t="s">
        <v>163</v>
      </c>
      <c r="C20" t="s">
        <v>152</v>
      </c>
      <c r="D20" s="1" t="s">
        <v>36</v>
      </c>
      <c r="E20" s="60">
        <v>46023</v>
      </c>
      <c r="F20" s="61">
        <v>36180.92</v>
      </c>
    </row>
    <row r="21" spans="1:6">
      <c r="A21" s="1" t="s">
        <v>164</v>
      </c>
      <c r="B21" t="s">
        <v>165</v>
      </c>
      <c r="C21" t="s">
        <v>146</v>
      </c>
      <c r="D21" s="1" t="s">
        <v>36</v>
      </c>
      <c r="E21" s="60">
        <v>45465</v>
      </c>
      <c r="F21" s="61">
        <v>103890.74</v>
      </c>
    </row>
    <row r="22" spans="1:6">
      <c r="A22" s="1" t="s">
        <v>166</v>
      </c>
      <c r="B22" t="s">
        <v>159</v>
      </c>
      <c r="C22" t="s">
        <v>160</v>
      </c>
      <c r="D22" s="1" t="s">
        <v>36</v>
      </c>
      <c r="E22" s="60">
        <v>45841</v>
      </c>
      <c r="F22" s="61">
        <v>324636.92</v>
      </c>
    </row>
    <row r="23" spans="1:6">
      <c r="A23" s="1"/>
      <c r="F23" s="61"/>
    </row>
    <row r="24" spans="1:6">
      <c r="A24" s="507" t="s">
        <v>42</v>
      </c>
      <c r="B24" s="507"/>
      <c r="C24" s="507"/>
      <c r="D24" s="507"/>
      <c r="E24" s="507"/>
      <c r="F24" s="68">
        <f>SUM(F4:F23)</f>
        <v>5567309.4399999995</v>
      </c>
    </row>
    <row r="25" spans="1:6">
      <c r="A25" s="1"/>
    </row>
    <row r="26" spans="1:6">
      <c r="A26" s="1"/>
    </row>
    <row r="27" spans="1:6">
      <c r="A27" s="1"/>
    </row>
    <row r="28" spans="1:6">
      <c r="A28" s="1"/>
    </row>
  </sheetData>
  <mergeCells count="2">
    <mergeCell ref="A1:F2"/>
    <mergeCell ref="A24:E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995"/>
  <sheetViews>
    <sheetView showGridLines="0" zoomScale="80" zoomScaleNormal="80" workbookViewId="0">
      <pane ySplit="3" topLeftCell="A4" activePane="bottomLeft" state="frozen"/>
      <selection pane="bottomLeft" activeCell="K113" sqref="K113"/>
    </sheetView>
  </sheetViews>
  <sheetFormatPr defaultColWidth="14.42578125" defaultRowHeight="15" customHeight="1"/>
  <cols>
    <col min="1" max="1" width="9.85546875" style="110" customWidth="1"/>
    <col min="2" max="2" width="22.28515625" style="110" customWidth="1"/>
    <col min="3" max="3" width="40.28515625" style="110" customWidth="1"/>
    <col min="4" max="4" width="20.140625" style="110" customWidth="1"/>
    <col min="5" max="5" width="36.28515625" style="110" customWidth="1"/>
    <col min="6" max="6" width="19.5703125" style="110" customWidth="1"/>
    <col min="7" max="7" width="18.85546875" style="110" customWidth="1"/>
    <col min="8" max="8" width="17.42578125" style="110" customWidth="1"/>
    <col min="9" max="9" width="29.42578125" style="110" customWidth="1"/>
    <col min="10" max="10" width="19.140625" style="110" customWidth="1"/>
    <col min="11" max="11" width="31.5703125" style="110" customWidth="1"/>
    <col min="12" max="12" width="47.42578125" style="110" customWidth="1"/>
    <col min="13" max="24" width="8.7109375" style="110" customWidth="1"/>
    <col min="25" max="16384" width="14.42578125" style="110"/>
  </cols>
  <sheetData>
    <row r="1" spans="1:24" ht="27" customHeight="1">
      <c r="A1" s="513" t="s">
        <v>251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ht="15.75" customHeight="1">
      <c r="A2" s="109"/>
      <c r="B2" s="515"/>
      <c r="C2" s="515"/>
      <c r="D2" s="515"/>
      <c r="E2" s="515"/>
      <c r="F2" s="515"/>
      <c r="G2" s="515"/>
      <c r="H2" s="515"/>
      <c r="I2" s="111"/>
      <c r="J2" s="112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81" customHeight="1">
      <c r="A3" s="113" t="s">
        <v>252</v>
      </c>
      <c r="B3" s="114" t="s">
        <v>25</v>
      </c>
      <c r="C3" s="115" t="s">
        <v>26</v>
      </c>
      <c r="D3" s="115" t="s">
        <v>253</v>
      </c>
      <c r="E3" s="115" t="s">
        <v>27</v>
      </c>
      <c r="F3" s="115" t="s">
        <v>254</v>
      </c>
      <c r="G3" s="115" t="s">
        <v>255</v>
      </c>
      <c r="H3" s="115" t="s">
        <v>256</v>
      </c>
      <c r="I3" s="115" t="s">
        <v>257</v>
      </c>
      <c r="J3" s="115" t="s">
        <v>258</v>
      </c>
      <c r="K3" s="116" t="s">
        <v>120</v>
      </c>
      <c r="L3" s="117" t="s">
        <v>178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 ht="39.75" hidden="1" customHeight="1">
      <c r="A4" s="118">
        <v>216397</v>
      </c>
      <c r="B4" s="119" t="s">
        <v>259</v>
      </c>
      <c r="C4" s="120" t="s">
        <v>134</v>
      </c>
      <c r="D4" s="516" t="s">
        <v>260</v>
      </c>
      <c r="E4" s="121" t="s">
        <v>135</v>
      </c>
      <c r="F4" s="122">
        <v>14730.61</v>
      </c>
      <c r="G4" s="123">
        <v>3</v>
      </c>
      <c r="H4" s="122">
        <f t="shared" ref="H4:H5" si="0">F4*G4</f>
        <v>44191.83</v>
      </c>
      <c r="I4" s="118" t="s">
        <v>261</v>
      </c>
      <c r="J4" s="124">
        <f>37753.64+175569.73+5759.54+3200</f>
        <v>222282.91</v>
      </c>
      <c r="K4" s="125"/>
      <c r="L4" s="126" t="s">
        <v>262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39.75" hidden="1" customHeight="1">
      <c r="A5" s="118">
        <v>121394</v>
      </c>
      <c r="B5" s="119" t="s">
        <v>124</v>
      </c>
      <c r="C5" s="120" t="s">
        <v>125</v>
      </c>
      <c r="D5" s="511"/>
      <c r="E5" s="121" t="s">
        <v>126</v>
      </c>
      <c r="F5" s="122">
        <f>2552.41*2</f>
        <v>5104.82</v>
      </c>
      <c r="G5" s="123">
        <v>5</v>
      </c>
      <c r="H5" s="122">
        <f t="shared" si="0"/>
        <v>25524.1</v>
      </c>
      <c r="I5" s="118" t="s">
        <v>263</v>
      </c>
      <c r="J5" s="127">
        <v>6974.7</v>
      </c>
      <c r="K5" s="128">
        <f>IF(J5&gt;H5,"",H5-J5)*0</f>
        <v>0</v>
      </c>
      <c r="L5" s="12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39.75" hidden="1" customHeight="1">
      <c r="A6" s="118">
        <v>216242</v>
      </c>
      <c r="B6" s="119" t="s">
        <v>264</v>
      </c>
      <c r="C6" s="120" t="s">
        <v>125</v>
      </c>
      <c r="D6" s="511"/>
      <c r="E6" s="121" t="s">
        <v>265</v>
      </c>
      <c r="F6" s="122" t="s">
        <v>266</v>
      </c>
      <c r="G6" s="123">
        <v>4</v>
      </c>
      <c r="H6" s="122">
        <v>166541.76000000001</v>
      </c>
      <c r="I6" s="118" t="s">
        <v>267</v>
      </c>
      <c r="J6" s="127" t="s">
        <v>268</v>
      </c>
      <c r="K6" s="128">
        <v>0</v>
      </c>
      <c r="L6" s="12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ht="39.75" hidden="1" customHeight="1">
      <c r="A7" s="118">
        <v>99006</v>
      </c>
      <c r="B7" s="130">
        <v>44593</v>
      </c>
      <c r="C7" s="120" t="s">
        <v>269</v>
      </c>
      <c r="D7" s="511"/>
      <c r="E7" s="121" t="s">
        <v>270</v>
      </c>
      <c r="F7" s="122">
        <f>65797.68+(16449.42*3)+24227.03</f>
        <v>139372.96999999997</v>
      </c>
      <c r="G7" s="123">
        <v>5</v>
      </c>
      <c r="H7" s="122">
        <f t="shared" ref="H7:H10" si="1">F7*G7</f>
        <v>696864.84999999986</v>
      </c>
      <c r="I7" s="118" t="s">
        <v>271</v>
      </c>
      <c r="J7" s="127">
        <f>483877.08+298430.61</f>
        <v>782307.69</v>
      </c>
      <c r="K7" s="128">
        <v>0</v>
      </c>
      <c r="L7" s="12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ht="39.75" hidden="1" customHeight="1">
      <c r="A8" s="118">
        <v>96947</v>
      </c>
      <c r="B8" s="119" t="s">
        <v>272</v>
      </c>
      <c r="C8" s="120" t="s">
        <v>273</v>
      </c>
      <c r="D8" s="511"/>
      <c r="E8" s="121" t="s">
        <v>274</v>
      </c>
      <c r="F8" s="122">
        <v>2986.65</v>
      </c>
      <c r="G8" s="123">
        <v>5</v>
      </c>
      <c r="H8" s="122">
        <f t="shared" si="1"/>
        <v>14933.25</v>
      </c>
      <c r="I8" s="118" t="s">
        <v>275</v>
      </c>
      <c r="J8" s="127">
        <v>14933.25</v>
      </c>
      <c r="K8" s="128">
        <f t="shared" ref="K8:K30" si="2">IF(J8&gt;H8,"",H8-J8)</f>
        <v>0</v>
      </c>
      <c r="L8" s="12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ht="39.75" hidden="1" customHeight="1">
      <c r="A9" s="118">
        <v>216397</v>
      </c>
      <c r="B9" s="119" t="s">
        <v>133</v>
      </c>
      <c r="C9" s="120" t="s">
        <v>134</v>
      </c>
      <c r="D9" s="511"/>
      <c r="E9" s="121" t="s">
        <v>135</v>
      </c>
      <c r="F9" s="122">
        <v>426120.89</v>
      </c>
      <c r="G9" s="123">
        <v>5</v>
      </c>
      <c r="H9" s="122">
        <f t="shared" si="1"/>
        <v>2130604.4500000002</v>
      </c>
      <c r="I9" s="118" t="s">
        <v>276</v>
      </c>
      <c r="J9" s="127">
        <v>17537.61</v>
      </c>
      <c r="K9" s="128">
        <f>IF(J9&gt;H9,"",H9-J9)*0</f>
        <v>0</v>
      </c>
      <c r="L9" s="12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39.75" hidden="1" customHeight="1">
      <c r="A10" s="118">
        <v>216243</v>
      </c>
      <c r="B10" s="119" t="s">
        <v>136</v>
      </c>
      <c r="C10" s="120" t="s">
        <v>137</v>
      </c>
      <c r="D10" s="511"/>
      <c r="E10" s="121" t="s">
        <v>138</v>
      </c>
      <c r="F10" s="122">
        <v>115785.8</v>
      </c>
      <c r="G10" s="123">
        <v>5</v>
      </c>
      <c r="H10" s="122">
        <f t="shared" si="1"/>
        <v>578929</v>
      </c>
      <c r="I10" s="118" t="s">
        <v>277</v>
      </c>
      <c r="J10" s="127">
        <v>4256.8500000000004</v>
      </c>
      <c r="K10" s="128">
        <f>IF(J10&gt;H10,"",H10-J10)*0</f>
        <v>0</v>
      </c>
      <c r="L10" s="12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39.75" hidden="1" customHeight="1">
      <c r="A11" s="118">
        <v>278610</v>
      </c>
      <c r="B11" s="119" t="s">
        <v>121</v>
      </c>
      <c r="C11" s="120" t="s">
        <v>122</v>
      </c>
      <c r="D11" s="511"/>
      <c r="E11" s="120" t="s">
        <v>123</v>
      </c>
      <c r="F11" s="122">
        <v>256536.85</v>
      </c>
      <c r="G11" s="123">
        <v>4</v>
      </c>
      <c r="H11" s="122">
        <v>769610.55</v>
      </c>
      <c r="I11" s="118" t="s">
        <v>278</v>
      </c>
      <c r="J11" s="127">
        <v>158035.37</v>
      </c>
      <c r="K11" s="128">
        <f>IF(J11&gt;H11,"",H11-J11)*0</f>
        <v>0</v>
      </c>
      <c r="L11" s="12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 ht="39.75" hidden="1" customHeight="1">
      <c r="A12" s="118">
        <v>216397</v>
      </c>
      <c r="B12" s="119" t="s">
        <v>130</v>
      </c>
      <c r="C12" s="120" t="s">
        <v>131</v>
      </c>
      <c r="D12" s="511"/>
      <c r="E12" s="120" t="s">
        <v>132</v>
      </c>
      <c r="F12" s="122">
        <v>204698.06</v>
      </c>
      <c r="G12" s="123">
        <v>5</v>
      </c>
      <c r="H12" s="122">
        <f>5*190506.49</f>
        <v>952532.45</v>
      </c>
      <c r="I12" s="118" t="s">
        <v>279</v>
      </c>
      <c r="J12" s="122">
        <v>355240.07</v>
      </c>
      <c r="K12" s="128">
        <f>IF(J12&gt;H12,"",H12-J12)*0</f>
        <v>0</v>
      </c>
      <c r="L12" s="129" t="e">
        <f>IF(K12&gt;0,"",J12-#REF!)</f>
        <v>#REF!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ht="39.75" hidden="1" customHeight="1">
      <c r="A13" s="118">
        <v>278610</v>
      </c>
      <c r="B13" s="131" t="s">
        <v>139</v>
      </c>
      <c r="C13" s="132" t="s">
        <v>140</v>
      </c>
      <c r="D13" s="511"/>
      <c r="E13" s="132" t="s">
        <v>141</v>
      </c>
      <c r="F13" s="133">
        <v>57649.61</v>
      </c>
      <c r="G13" s="123">
        <v>4</v>
      </c>
      <c r="H13" s="122">
        <v>230598.44</v>
      </c>
      <c r="I13" s="118" t="s">
        <v>280</v>
      </c>
      <c r="J13" s="127">
        <v>115505.89</v>
      </c>
      <c r="K13" s="128">
        <f>IF(J13&gt;H13,"",H13-J13)*0</f>
        <v>0</v>
      </c>
      <c r="L13" s="12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ht="39.75" hidden="1" customHeight="1">
      <c r="A14" s="118">
        <v>216369</v>
      </c>
      <c r="B14" s="131" t="s">
        <v>281</v>
      </c>
      <c r="C14" s="132" t="s">
        <v>125</v>
      </c>
      <c r="D14" s="511"/>
      <c r="E14" s="132" t="s">
        <v>282</v>
      </c>
      <c r="F14" s="122">
        <v>2334.5300000000002</v>
      </c>
      <c r="G14" s="123">
        <v>4</v>
      </c>
      <c r="H14" s="122">
        <v>9338.1200000000008</v>
      </c>
      <c r="I14" s="118" t="s">
        <v>283</v>
      </c>
      <c r="J14" s="127">
        <v>12570.22</v>
      </c>
      <c r="K14" s="128" t="str">
        <f t="shared" si="2"/>
        <v/>
      </c>
      <c r="L14" s="12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ht="39.75" hidden="1" customHeight="1">
      <c r="A15" s="118">
        <v>96939</v>
      </c>
      <c r="B15" s="119" t="s">
        <v>127</v>
      </c>
      <c r="C15" s="120" t="s">
        <v>128</v>
      </c>
      <c r="D15" s="511"/>
      <c r="E15" s="121" t="s">
        <v>129</v>
      </c>
      <c r="F15" s="122">
        <v>36985.32</v>
      </c>
      <c r="G15" s="123">
        <v>7</v>
      </c>
      <c r="H15" s="122">
        <v>258897.24</v>
      </c>
      <c r="I15" s="118" t="s">
        <v>284</v>
      </c>
      <c r="J15" s="127">
        <v>44899.24</v>
      </c>
      <c r="K15" s="128">
        <f>IF(J15&gt;H15,"",H15-J15)*0</f>
        <v>0</v>
      </c>
      <c r="L15" s="12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ht="69" hidden="1" customHeight="1">
      <c r="A16" s="118"/>
      <c r="B16" s="119" t="s">
        <v>142</v>
      </c>
      <c r="C16" s="120" t="s">
        <v>134</v>
      </c>
      <c r="D16" s="511"/>
      <c r="E16" s="120" t="s">
        <v>143</v>
      </c>
      <c r="F16" s="122">
        <v>74033.27</v>
      </c>
      <c r="G16" s="123">
        <v>3</v>
      </c>
      <c r="H16" s="122">
        <f t="shared" ref="H16:H25" si="3">F16*G16</f>
        <v>222099.81</v>
      </c>
      <c r="I16" s="134"/>
      <c r="J16" s="122">
        <v>0</v>
      </c>
      <c r="K16" s="128">
        <f>IF(J16&gt;H16,"",H16-J16)*0</f>
        <v>0</v>
      </c>
      <c r="L16" s="135" t="s">
        <v>285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ht="39.75" hidden="1" customHeight="1">
      <c r="A17" s="118">
        <v>96948</v>
      </c>
      <c r="B17" s="119" t="s">
        <v>286</v>
      </c>
      <c r="C17" s="120" t="s">
        <v>287</v>
      </c>
      <c r="D17" s="509"/>
      <c r="E17" s="120" t="s">
        <v>288</v>
      </c>
      <c r="F17" s="122">
        <v>35714.400000000001</v>
      </c>
      <c r="G17" s="123">
        <v>2</v>
      </c>
      <c r="H17" s="122">
        <f t="shared" si="3"/>
        <v>71428.800000000003</v>
      </c>
      <c r="I17" s="118" t="s">
        <v>289</v>
      </c>
      <c r="J17" s="122">
        <v>76208.759999999995</v>
      </c>
      <c r="K17" s="128" t="str">
        <f t="shared" si="2"/>
        <v/>
      </c>
      <c r="L17" s="12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ht="39.75" customHeight="1">
      <c r="A18" s="118">
        <v>121394</v>
      </c>
      <c r="B18" s="130">
        <v>44866</v>
      </c>
      <c r="C18" s="120" t="s">
        <v>290</v>
      </c>
      <c r="D18" s="510" t="s">
        <v>291</v>
      </c>
      <c r="E18" s="120" t="s">
        <v>292</v>
      </c>
      <c r="F18" s="122">
        <v>2000</v>
      </c>
      <c r="G18" s="123">
        <v>3</v>
      </c>
      <c r="H18" s="122">
        <f t="shared" si="3"/>
        <v>6000</v>
      </c>
      <c r="I18" s="118" t="s">
        <v>293</v>
      </c>
      <c r="J18" s="127">
        <v>12238.87</v>
      </c>
      <c r="K18" s="128" t="str">
        <f t="shared" si="2"/>
        <v/>
      </c>
      <c r="L18" s="136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4" ht="39.75" customHeight="1">
      <c r="A19" s="118">
        <v>121394</v>
      </c>
      <c r="B19" s="130">
        <v>44896</v>
      </c>
      <c r="C19" s="120" t="s">
        <v>290</v>
      </c>
      <c r="D19" s="511"/>
      <c r="E19" s="120" t="s">
        <v>294</v>
      </c>
      <c r="F19" s="122">
        <v>19000</v>
      </c>
      <c r="G19" s="123">
        <v>3</v>
      </c>
      <c r="H19" s="122">
        <f t="shared" si="3"/>
        <v>57000</v>
      </c>
      <c r="I19" s="118" t="s">
        <v>295</v>
      </c>
      <c r="J19" s="122">
        <v>65806.12</v>
      </c>
      <c r="K19" s="128" t="str">
        <f t="shared" si="2"/>
        <v/>
      </c>
      <c r="L19" s="137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 ht="39.75" customHeight="1">
      <c r="A20" s="118">
        <v>121394</v>
      </c>
      <c r="B20" s="119" t="s">
        <v>296</v>
      </c>
      <c r="C20" s="120" t="s">
        <v>290</v>
      </c>
      <c r="D20" s="511"/>
      <c r="E20" s="120" t="s">
        <v>297</v>
      </c>
      <c r="F20" s="122">
        <v>2000</v>
      </c>
      <c r="G20" s="123">
        <v>4</v>
      </c>
      <c r="H20" s="122">
        <f t="shared" si="3"/>
        <v>8000</v>
      </c>
      <c r="I20" s="118" t="s">
        <v>298</v>
      </c>
      <c r="J20" s="127">
        <v>15346.32</v>
      </c>
      <c r="K20" s="128" t="str">
        <f t="shared" si="2"/>
        <v/>
      </c>
      <c r="L20" s="138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ht="39.75" customHeight="1">
      <c r="A21" s="118">
        <v>121394</v>
      </c>
      <c r="B21" s="119" t="s">
        <v>299</v>
      </c>
      <c r="C21" s="120" t="s">
        <v>290</v>
      </c>
      <c r="D21" s="511"/>
      <c r="E21" s="120" t="s">
        <v>300</v>
      </c>
      <c r="F21" s="122">
        <v>70000</v>
      </c>
      <c r="G21" s="123">
        <v>5</v>
      </c>
      <c r="H21" s="122">
        <f t="shared" si="3"/>
        <v>350000</v>
      </c>
      <c r="I21" s="118" t="s">
        <v>301</v>
      </c>
      <c r="J21" s="127">
        <v>28927.27</v>
      </c>
      <c r="K21" s="128">
        <f t="shared" si="2"/>
        <v>321072.73</v>
      </c>
      <c r="L21" s="13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ht="39.75" customHeight="1">
      <c r="A22" s="118">
        <v>121394</v>
      </c>
      <c r="B22" s="119" t="s">
        <v>302</v>
      </c>
      <c r="C22" s="120" t="s">
        <v>290</v>
      </c>
      <c r="D22" s="511"/>
      <c r="E22" s="120" t="s">
        <v>303</v>
      </c>
      <c r="F22" s="122">
        <v>2500</v>
      </c>
      <c r="G22" s="123">
        <v>3</v>
      </c>
      <c r="H22" s="122">
        <f t="shared" si="3"/>
        <v>7500</v>
      </c>
      <c r="I22" s="118" t="s">
        <v>304</v>
      </c>
      <c r="J22" s="127">
        <f>(21832.69+19198.74)</f>
        <v>41031.43</v>
      </c>
      <c r="K22" s="128" t="str">
        <f t="shared" si="2"/>
        <v/>
      </c>
      <c r="L22" s="138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ht="39.75" customHeight="1">
      <c r="A23" s="118">
        <v>121394</v>
      </c>
      <c r="B23" s="119" t="s">
        <v>305</v>
      </c>
      <c r="C23" s="120" t="s">
        <v>290</v>
      </c>
      <c r="D23" s="511"/>
      <c r="E23" s="120" t="s">
        <v>306</v>
      </c>
      <c r="F23" s="122">
        <v>185000</v>
      </c>
      <c r="G23" s="123">
        <v>3</v>
      </c>
      <c r="H23" s="122">
        <f t="shared" si="3"/>
        <v>555000</v>
      </c>
      <c r="I23" s="118" t="s">
        <v>307</v>
      </c>
      <c r="J23" s="127">
        <v>0</v>
      </c>
      <c r="K23" s="128">
        <f t="shared" si="2"/>
        <v>555000</v>
      </c>
      <c r="L23" s="12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ht="39.75" customHeight="1">
      <c r="A24" s="118">
        <v>121394</v>
      </c>
      <c r="B24" s="140" t="s">
        <v>308</v>
      </c>
      <c r="C24" s="120" t="s">
        <v>309</v>
      </c>
      <c r="D24" s="511"/>
      <c r="E24" s="120" t="s">
        <v>310</v>
      </c>
      <c r="F24" s="122">
        <v>250</v>
      </c>
      <c r="G24" s="123">
        <v>4</v>
      </c>
      <c r="H24" s="122">
        <f t="shared" si="3"/>
        <v>1000</v>
      </c>
      <c r="I24" s="118" t="s">
        <v>311</v>
      </c>
      <c r="J24" s="141">
        <v>1560.6</v>
      </c>
      <c r="K24" s="128" t="str">
        <f t="shared" si="2"/>
        <v/>
      </c>
      <c r="L24" s="12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ht="39.75" customHeight="1">
      <c r="A25" s="118">
        <v>121394</v>
      </c>
      <c r="B25" s="119" t="s">
        <v>312</v>
      </c>
      <c r="C25" s="142" t="s">
        <v>309</v>
      </c>
      <c r="D25" s="509"/>
      <c r="E25" s="120" t="s">
        <v>313</v>
      </c>
      <c r="F25" s="122">
        <v>85</v>
      </c>
      <c r="G25" s="123">
        <v>7</v>
      </c>
      <c r="H25" s="122">
        <f t="shared" si="3"/>
        <v>595</v>
      </c>
      <c r="I25" s="118" t="s">
        <v>314</v>
      </c>
      <c r="J25" s="127">
        <v>791.73</v>
      </c>
      <c r="K25" s="128" t="str">
        <f t="shared" si="2"/>
        <v/>
      </c>
      <c r="L25" s="12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1:24" ht="39.75" customHeight="1">
      <c r="A26" s="118">
        <v>121394</v>
      </c>
      <c r="B26" s="130">
        <v>43952</v>
      </c>
      <c r="C26" s="120" t="s">
        <v>315</v>
      </c>
      <c r="D26" s="517" t="s">
        <v>316</v>
      </c>
      <c r="E26" s="121" t="s">
        <v>317</v>
      </c>
      <c r="F26" s="122">
        <v>200</v>
      </c>
      <c r="G26" s="123">
        <v>9</v>
      </c>
      <c r="H26" s="122"/>
      <c r="I26" s="118" t="s">
        <v>318</v>
      </c>
      <c r="J26" s="127">
        <v>3839.87</v>
      </c>
      <c r="K26" s="128" t="str">
        <f t="shared" si="2"/>
        <v/>
      </c>
      <c r="L26" s="12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 ht="39.75" customHeight="1">
      <c r="A27" s="118">
        <v>121394</v>
      </c>
      <c r="B27" s="119" t="s">
        <v>319</v>
      </c>
      <c r="C27" s="120" t="s">
        <v>320</v>
      </c>
      <c r="D27" s="511"/>
      <c r="E27" s="121" t="s">
        <v>321</v>
      </c>
      <c r="F27" s="122">
        <v>7815.78</v>
      </c>
      <c r="G27" s="123">
        <v>9</v>
      </c>
      <c r="H27" s="122">
        <v>70342.02</v>
      </c>
      <c r="I27" s="118" t="s">
        <v>322</v>
      </c>
      <c r="J27" s="127">
        <v>69353.84</v>
      </c>
      <c r="K27" s="128">
        <f t="shared" si="2"/>
        <v>988.18000000000757</v>
      </c>
      <c r="L27" s="12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 ht="39.75" customHeight="1">
      <c r="A28" s="143">
        <v>216385</v>
      </c>
      <c r="B28" s="130">
        <v>44743</v>
      </c>
      <c r="C28" s="142" t="s">
        <v>323</v>
      </c>
      <c r="D28" s="511"/>
      <c r="E28" s="120" t="s">
        <v>324</v>
      </c>
      <c r="F28" s="122">
        <v>1550.57</v>
      </c>
      <c r="G28" s="123">
        <v>7</v>
      </c>
      <c r="H28" s="122">
        <v>10853.99</v>
      </c>
      <c r="I28" s="118" t="s">
        <v>325</v>
      </c>
      <c r="J28" s="127">
        <v>10853.99</v>
      </c>
      <c r="K28" s="128">
        <f t="shared" si="2"/>
        <v>0</v>
      </c>
      <c r="L28" s="12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 ht="39.75" customHeight="1">
      <c r="A29" s="143">
        <v>216385</v>
      </c>
      <c r="B29" s="119" t="s">
        <v>326</v>
      </c>
      <c r="C29" s="142" t="s">
        <v>327</v>
      </c>
      <c r="D29" s="511"/>
      <c r="E29" s="120" t="s">
        <v>328</v>
      </c>
      <c r="F29" s="122">
        <v>1000</v>
      </c>
      <c r="G29" s="123">
        <v>3</v>
      </c>
      <c r="H29" s="122">
        <f>G29*F29</f>
        <v>3000</v>
      </c>
      <c r="I29" s="118" t="s">
        <v>329</v>
      </c>
      <c r="J29" s="127">
        <v>3000</v>
      </c>
      <c r="K29" s="128">
        <f t="shared" si="2"/>
        <v>0</v>
      </c>
      <c r="L29" s="12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 ht="39.75" customHeight="1">
      <c r="A30" s="143">
        <v>216385</v>
      </c>
      <c r="B30" s="119" t="s">
        <v>330</v>
      </c>
      <c r="C30" s="142" t="s">
        <v>331</v>
      </c>
      <c r="D30" s="509"/>
      <c r="E30" s="120" t="s">
        <v>332</v>
      </c>
      <c r="F30" s="122">
        <v>4141.6000000000004</v>
      </c>
      <c r="G30" s="123">
        <v>8</v>
      </c>
      <c r="H30" s="122">
        <v>33132.800000000003</v>
      </c>
      <c r="I30" s="118" t="s">
        <v>333</v>
      </c>
      <c r="J30" s="127">
        <v>41416</v>
      </c>
      <c r="K30" s="128" t="str">
        <f t="shared" si="2"/>
        <v/>
      </c>
      <c r="L30" s="12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ht="39.75" customHeight="1">
      <c r="A31" s="118">
        <v>99006</v>
      </c>
      <c r="B31" s="119" t="s">
        <v>334</v>
      </c>
      <c r="C31" s="120" t="s">
        <v>335</v>
      </c>
      <c r="D31" s="510" t="s">
        <v>336</v>
      </c>
      <c r="E31" s="120" t="s">
        <v>336</v>
      </c>
      <c r="F31" s="144">
        <v>1923.01</v>
      </c>
      <c r="G31" s="145">
        <v>1</v>
      </c>
      <c r="H31" s="146">
        <f t="shared" ref="H31:H32" si="4">F31*G31</f>
        <v>1923.01</v>
      </c>
      <c r="I31" s="147" t="s">
        <v>337</v>
      </c>
      <c r="J31" s="124">
        <f>6329.65+9670.35</f>
        <v>16000</v>
      </c>
      <c r="K31" s="128">
        <v>1923.01</v>
      </c>
      <c r="L31" s="148" t="s">
        <v>338</v>
      </c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ht="39.75" customHeight="1">
      <c r="A32" s="118">
        <v>99006</v>
      </c>
      <c r="B32" s="119" t="s">
        <v>339</v>
      </c>
      <c r="C32" s="120" t="s">
        <v>335</v>
      </c>
      <c r="D32" s="511"/>
      <c r="E32" s="120" t="s">
        <v>336</v>
      </c>
      <c r="F32" s="122">
        <v>7000</v>
      </c>
      <c r="G32" s="123">
        <v>1</v>
      </c>
      <c r="H32" s="146">
        <f t="shared" si="4"/>
        <v>7000</v>
      </c>
      <c r="I32" s="149" t="s">
        <v>340</v>
      </c>
      <c r="J32" s="124">
        <f>9000+9000+52</f>
        <v>18052</v>
      </c>
      <c r="K32" s="128">
        <v>7000</v>
      </c>
      <c r="L32" s="148" t="s">
        <v>338</v>
      </c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 ht="39.75" customHeight="1">
      <c r="A33" s="118">
        <v>99006</v>
      </c>
      <c r="B33" s="119" t="s">
        <v>341</v>
      </c>
      <c r="C33" s="120" t="s">
        <v>335</v>
      </c>
      <c r="D33" s="509"/>
      <c r="E33" s="120" t="s">
        <v>336</v>
      </c>
      <c r="F33" s="122">
        <v>20325.490000000002</v>
      </c>
      <c r="G33" s="123">
        <v>1</v>
      </c>
      <c r="H33" s="122">
        <v>20325.490000000002</v>
      </c>
      <c r="I33" s="149" t="s">
        <v>342</v>
      </c>
      <c r="J33" s="127">
        <f>26749.19+27197.06+20325.49</f>
        <v>74271.740000000005</v>
      </c>
      <c r="K33" s="150"/>
      <c r="L33" s="151" t="s">
        <v>343</v>
      </c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ht="75" customHeight="1">
      <c r="A34" s="118">
        <v>99006</v>
      </c>
      <c r="B34" s="130">
        <v>44652</v>
      </c>
      <c r="C34" s="120" t="s">
        <v>344</v>
      </c>
      <c r="D34" s="508" t="s">
        <v>345</v>
      </c>
      <c r="E34" s="120" t="s">
        <v>346</v>
      </c>
      <c r="F34" s="122">
        <v>118406.74</v>
      </c>
      <c r="G34" s="123">
        <v>4</v>
      </c>
      <c r="H34" s="122">
        <f>G34*74014.82</f>
        <v>296059.28000000003</v>
      </c>
      <c r="I34" s="149" t="s">
        <v>347</v>
      </c>
      <c r="J34" s="127">
        <v>343019.79</v>
      </c>
      <c r="K34" s="128" t="str">
        <f t="shared" ref="K34:K46" si="5">IF(J34&gt;H34,"",H34-J34)</f>
        <v/>
      </c>
      <c r="L34" s="12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 ht="39.75" customHeight="1">
      <c r="A35" s="118">
        <v>99006</v>
      </c>
      <c r="B35" s="152" t="s">
        <v>348</v>
      </c>
      <c r="C35" s="120" t="s">
        <v>349</v>
      </c>
      <c r="D35" s="511"/>
      <c r="E35" s="120" t="s">
        <v>350</v>
      </c>
      <c r="F35" s="122">
        <v>111304</v>
      </c>
      <c r="G35" s="123">
        <v>4</v>
      </c>
      <c r="H35" s="127">
        <f>75020.54*4</f>
        <v>300082.15999999997</v>
      </c>
      <c r="I35" s="149" t="s">
        <v>351</v>
      </c>
      <c r="J35" s="127">
        <v>219365.25</v>
      </c>
      <c r="K35" s="128">
        <f t="shared" si="5"/>
        <v>80716.909999999974</v>
      </c>
      <c r="L35" s="12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spans="1:24" ht="39.75" customHeight="1">
      <c r="A36" s="118">
        <v>99006</v>
      </c>
      <c r="B36" s="152" t="s">
        <v>352</v>
      </c>
      <c r="C36" s="120" t="s">
        <v>353</v>
      </c>
      <c r="D36" s="509"/>
      <c r="E36" s="132" t="s">
        <v>354</v>
      </c>
      <c r="F36" s="122">
        <v>119850.41</v>
      </c>
      <c r="G36" s="123">
        <v>4</v>
      </c>
      <c r="H36" s="122">
        <f>G36*84288.28</f>
        <v>337153.12</v>
      </c>
      <c r="I36" s="149" t="s">
        <v>355</v>
      </c>
      <c r="J36" s="127">
        <v>193768.19</v>
      </c>
      <c r="K36" s="128">
        <f t="shared" si="5"/>
        <v>143384.93</v>
      </c>
      <c r="L36" s="12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spans="1:24" ht="39.75" customHeight="1">
      <c r="A37" s="118">
        <v>216397</v>
      </c>
      <c r="B37" s="130">
        <v>43160</v>
      </c>
      <c r="C37" s="120" t="s">
        <v>356</v>
      </c>
      <c r="D37" s="510" t="s">
        <v>357</v>
      </c>
      <c r="E37" s="120" t="s">
        <v>358</v>
      </c>
      <c r="F37" s="122">
        <v>7799.47</v>
      </c>
      <c r="G37" s="123">
        <v>4</v>
      </c>
      <c r="H37" s="122">
        <f>7799.47*G37</f>
        <v>31197.88</v>
      </c>
      <c r="I37" s="149" t="s">
        <v>359</v>
      </c>
      <c r="J37" s="127">
        <f>1735.26+31462.27</f>
        <v>33197.53</v>
      </c>
      <c r="K37" s="128" t="str">
        <f t="shared" si="5"/>
        <v/>
      </c>
      <c r="L37" s="12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spans="1:24" ht="39.75" customHeight="1">
      <c r="A38" s="118">
        <v>216397</v>
      </c>
      <c r="B38" s="130">
        <v>43160</v>
      </c>
      <c r="C38" s="120" t="s">
        <v>360</v>
      </c>
      <c r="D38" s="511"/>
      <c r="E38" s="120" t="s">
        <v>361</v>
      </c>
      <c r="F38" s="122">
        <v>0</v>
      </c>
      <c r="G38" s="123">
        <v>4</v>
      </c>
      <c r="H38" s="122">
        <v>10000</v>
      </c>
      <c r="I38" s="149" t="s">
        <v>362</v>
      </c>
      <c r="J38" s="127">
        <v>26430.09</v>
      </c>
      <c r="K38" s="128" t="str">
        <f t="shared" si="5"/>
        <v/>
      </c>
      <c r="L38" s="12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ht="39.75" customHeight="1">
      <c r="A39" s="118">
        <v>216397</v>
      </c>
      <c r="B39" s="119" t="s">
        <v>363</v>
      </c>
      <c r="C39" s="120" t="s">
        <v>364</v>
      </c>
      <c r="D39" s="511"/>
      <c r="E39" s="120" t="s">
        <v>365</v>
      </c>
      <c r="F39" s="122">
        <v>40824.58</v>
      </c>
      <c r="G39" s="123">
        <v>2</v>
      </c>
      <c r="H39" s="122">
        <f>30211.84*G39</f>
        <v>60423.68</v>
      </c>
      <c r="I39" s="149" t="s">
        <v>366</v>
      </c>
      <c r="J39" s="127">
        <v>81.650000000000006</v>
      </c>
      <c r="K39" s="128">
        <f t="shared" si="5"/>
        <v>60342.03</v>
      </c>
      <c r="L39" s="12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spans="1:24" ht="45" customHeight="1">
      <c r="A40" s="118">
        <v>216385</v>
      </c>
      <c r="B40" s="119" t="s">
        <v>367</v>
      </c>
      <c r="C40" s="120" t="s">
        <v>368</v>
      </c>
      <c r="D40" s="511"/>
      <c r="E40" s="120" t="s">
        <v>369</v>
      </c>
      <c r="F40" s="122">
        <v>10405.69</v>
      </c>
      <c r="G40" s="123">
        <v>4</v>
      </c>
      <c r="H40" s="122">
        <f t="shared" ref="H40:H41" si="6">15522.53*G40</f>
        <v>62090.12</v>
      </c>
      <c r="I40" s="149" t="s">
        <v>370</v>
      </c>
      <c r="J40" s="127">
        <v>55597.78</v>
      </c>
      <c r="K40" s="128">
        <f t="shared" si="5"/>
        <v>6492.3400000000038</v>
      </c>
      <c r="L40" s="12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ht="39.75" customHeight="1">
      <c r="A41" s="118"/>
      <c r="B41" s="130">
        <v>44562</v>
      </c>
      <c r="C41" s="120" t="s">
        <v>371</v>
      </c>
      <c r="D41" s="511"/>
      <c r="E41" s="120" t="s">
        <v>372</v>
      </c>
      <c r="F41" s="122">
        <v>0</v>
      </c>
      <c r="G41" s="123">
        <v>0</v>
      </c>
      <c r="H41" s="122">
        <f t="shared" si="6"/>
        <v>0</v>
      </c>
      <c r="I41" s="149" t="s">
        <v>373</v>
      </c>
      <c r="J41" s="127">
        <v>17325</v>
      </c>
      <c r="K41" s="128" t="str">
        <f t="shared" si="5"/>
        <v/>
      </c>
      <c r="L41" s="12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1:24" ht="39.75" customHeight="1">
      <c r="A42" s="118">
        <v>216390</v>
      </c>
      <c r="B42" s="119" t="s">
        <v>374</v>
      </c>
      <c r="C42" s="120" t="s">
        <v>375</v>
      </c>
      <c r="D42" s="511"/>
      <c r="E42" s="120" t="s">
        <v>376</v>
      </c>
      <c r="F42" s="122">
        <v>2302.9299999999998</v>
      </c>
      <c r="G42" s="123">
        <v>4</v>
      </c>
      <c r="H42" s="122">
        <v>9211.7199999999993</v>
      </c>
      <c r="I42" s="118" t="s">
        <v>377</v>
      </c>
      <c r="J42" s="127">
        <v>0</v>
      </c>
      <c r="K42" s="128">
        <f t="shared" si="5"/>
        <v>9211.7199999999993</v>
      </c>
      <c r="L42" s="12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spans="1:24" ht="39.75" customHeight="1">
      <c r="A43" s="118">
        <v>216397</v>
      </c>
      <c r="B43" s="119" t="s">
        <v>378</v>
      </c>
      <c r="C43" s="142" t="s">
        <v>379</v>
      </c>
      <c r="D43" s="511"/>
      <c r="E43" s="120" t="s">
        <v>380</v>
      </c>
      <c r="F43" s="122">
        <v>120054.39999999999</v>
      </c>
      <c r="G43" s="123">
        <v>1</v>
      </c>
      <c r="H43" s="122">
        <v>43077.14</v>
      </c>
      <c r="I43" s="118" t="s">
        <v>377</v>
      </c>
      <c r="J43" s="127">
        <v>23668.31</v>
      </c>
      <c r="K43" s="128">
        <f t="shared" si="5"/>
        <v>19408.829999999998</v>
      </c>
      <c r="L43" s="12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spans="1:24" ht="39.75" customHeight="1">
      <c r="A44" s="118">
        <v>216397</v>
      </c>
      <c r="B44" s="119" t="s">
        <v>381</v>
      </c>
      <c r="C44" s="142" t="s">
        <v>382</v>
      </c>
      <c r="D44" s="511"/>
      <c r="E44" s="120" t="s">
        <v>380</v>
      </c>
      <c r="F44" s="122">
        <v>61117.31</v>
      </c>
      <c r="G44" s="123">
        <v>4</v>
      </c>
      <c r="H44" s="122">
        <f>F44*G44</f>
        <v>244469.24</v>
      </c>
      <c r="I44" s="149" t="s">
        <v>383</v>
      </c>
      <c r="J44" s="127">
        <v>98211.81</v>
      </c>
      <c r="K44" s="128">
        <f t="shared" si="5"/>
        <v>146257.43</v>
      </c>
      <c r="L44" s="12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spans="1:24" ht="39.75" customHeight="1">
      <c r="A45" s="118">
        <v>216397</v>
      </c>
      <c r="B45" s="119" t="s">
        <v>384</v>
      </c>
      <c r="C45" s="142" t="s">
        <v>385</v>
      </c>
      <c r="D45" s="511"/>
      <c r="E45" s="120" t="s">
        <v>386</v>
      </c>
      <c r="F45" s="122">
        <v>0</v>
      </c>
      <c r="G45" s="123">
        <v>4</v>
      </c>
      <c r="H45" s="122">
        <f>6434.73*G45</f>
        <v>25738.92</v>
      </c>
      <c r="I45" s="118" t="s">
        <v>387</v>
      </c>
      <c r="J45" s="127">
        <v>88941.39</v>
      </c>
      <c r="K45" s="128" t="str">
        <f t="shared" si="5"/>
        <v/>
      </c>
      <c r="L45" s="12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spans="1:24" ht="39.75" customHeight="1">
      <c r="A46" s="118">
        <v>96947</v>
      </c>
      <c r="B46" s="119" t="s">
        <v>388</v>
      </c>
      <c r="C46" s="142" t="s">
        <v>389</v>
      </c>
      <c r="D46" s="509"/>
      <c r="E46" s="120" t="s">
        <v>390</v>
      </c>
      <c r="F46" s="122">
        <v>5450</v>
      </c>
      <c r="G46" s="123">
        <v>4</v>
      </c>
      <c r="H46" s="122">
        <f>G46*F46</f>
        <v>21800</v>
      </c>
      <c r="I46" s="118" t="s">
        <v>391</v>
      </c>
      <c r="J46" s="127">
        <v>5450</v>
      </c>
      <c r="K46" s="128">
        <f t="shared" si="5"/>
        <v>16350</v>
      </c>
      <c r="L46" s="12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spans="1:24" ht="39.75" customHeight="1">
      <c r="A47" s="118">
        <v>121394</v>
      </c>
      <c r="B47" s="119" t="s">
        <v>392</v>
      </c>
      <c r="C47" s="120" t="s">
        <v>393</v>
      </c>
      <c r="D47" s="508" t="s">
        <v>394</v>
      </c>
      <c r="E47" s="120" t="s">
        <v>395</v>
      </c>
      <c r="F47" s="122" t="s">
        <v>396</v>
      </c>
      <c r="G47" s="123">
        <v>0</v>
      </c>
      <c r="H47" s="122" t="s">
        <v>397</v>
      </c>
      <c r="I47" s="118" t="s">
        <v>398</v>
      </c>
      <c r="J47" s="127" t="s">
        <v>399</v>
      </c>
      <c r="K47" s="128">
        <v>0</v>
      </c>
      <c r="L47" s="12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1:24" ht="39.75" customHeight="1">
      <c r="A48" s="118">
        <v>121394</v>
      </c>
      <c r="B48" s="119" t="s">
        <v>400</v>
      </c>
      <c r="C48" s="120" t="s">
        <v>401</v>
      </c>
      <c r="D48" s="511"/>
      <c r="E48" s="120" t="s">
        <v>402</v>
      </c>
      <c r="F48" s="122" t="s">
        <v>403</v>
      </c>
      <c r="G48" s="123">
        <v>0</v>
      </c>
      <c r="H48" s="122" t="s">
        <v>404</v>
      </c>
      <c r="I48" s="118" t="s">
        <v>405</v>
      </c>
      <c r="J48" s="127" t="s">
        <v>406</v>
      </c>
      <c r="K48" s="128" t="s">
        <v>407</v>
      </c>
      <c r="L48" s="12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1:24" ht="39.75" customHeight="1">
      <c r="A49" s="118">
        <v>121394</v>
      </c>
      <c r="B49" s="119" t="s">
        <v>408</v>
      </c>
      <c r="C49" s="120" t="s">
        <v>409</v>
      </c>
      <c r="D49" s="511"/>
      <c r="E49" s="120" t="s">
        <v>410</v>
      </c>
      <c r="F49" s="122" t="s">
        <v>403</v>
      </c>
      <c r="G49" s="123">
        <v>0</v>
      </c>
      <c r="H49" s="122" t="s">
        <v>411</v>
      </c>
      <c r="I49" s="118" t="s">
        <v>412</v>
      </c>
      <c r="J49" s="127" t="s">
        <v>413</v>
      </c>
      <c r="K49" s="128" t="s">
        <v>414</v>
      </c>
      <c r="L49" s="12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1:24" ht="39.75" customHeight="1">
      <c r="A50" s="118">
        <v>121394</v>
      </c>
      <c r="B50" s="119" t="s">
        <v>415</v>
      </c>
      <c r="C50" s="120" t="s">
        <v>416</v>
      </c>
      <c r="D50" s="511"/>
      <c r="E50" s="120" t="s">
        <v>417</v>
      </c>
      <c r="F50" s="122" t="s">
        <v>403</v>
      </c>
      <c r="G50" s="123">
        <v>0</v>
      </c>
      <c r="H50" s="122" t="s">
        <v>418</v>
      </c>
      <c r="I50" s="118" t="s">
        <v>419</v>
      </c>
      <c r="J50" s="127" t="s">
        <v>420</v>
      </c>
      <c r="K50" s="128">
        <v>0</v>
      </c>
      <c r="L50" s="12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</row>
    <row r="51" spans="1:24" ht="39.75" customHeight="1">
      <c r="A51" s="118">
        <v>121394</v>
      </c>
      <c r="B51" s="119" t="s">
        <v>421</v>
      </c>
      <c r="C51" s="120" t="s">
        <v>422</v>
      </c>
      <c r="D51" s="511"/>
      <c r="E51" s="120" t="s">
        <v>423</v>
      </c>
      <c r="F51" s="122" t="s">
        <v>424</v>
      </c>
      <c r="G51" s="123">
        <v>0</v>
      </c>
      <c r="H51" s="122" t="s">
        <v>425</v>
      </c>
      <c r="I51" s="118" t="s">
        <v>426</v>
      </c>
      <c r="J51" s="127" t="s">
        <v>427</v>
      </c>
      <c r="K51" s="128">
        <v>0</v>
      </c>
      <c r="L51" s="12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</row>
    <row r="52" spans="1:24" ht="39.75" customHeight="1">
      <c r="A52" s="118">
        <v>121394</v>
      </c>
      <c r="B52" s="119" t="s">
        <v>428</v>
      </c>
      <c r="C52" s="120" t="s">
        <v>429</v>
      </c>
      <c r="D52" s="509"/>
      <c r="E52" s="120" t="s">
        <v>430</v>
      </c>
      <c r="F52" s="122">
        <v>3055.41</v>
      </c>
      <c r="G52" s="123">
        <v>4</v>
      </c>
      <c r="H52" s="122">
        <v>12221.64</v>
      </c>
      <c r="I52" s="118" t="s">
        <v>431</v>
      </c>
      <c r="J52" s="127">
        <v>11310.68</v>
      </c>
      <c r="K52" s="128">
        <v>0</v>
      </c>
      <c r="L52" s="12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spans="1:24" ht="39.75" customHeight="1">
      <c r="A53" s="118">
        <v>121394</v>
      </c>
      <c r="B53" s="119" t="s">
        <v>432</v>
      </c>
      <c r="C53" s="142" t="s">
        <v>433</v>
      </c>
      <c r="D53" s="510" t="s">
        <v>434</v>
      </c>
      <c r="E53" s="120" t="s">
        <v>434</v>
      </c>
      <c r="F53" s="122" t="s">
        <v>435</v>
      </c>
      <c r="G53" s="123">
        <v>0</v>
      </c>
      <c r="H53" s="122" t="s">
        <v>436</v>
      </c>
      <c r="I53" s="118" t="s">
        <v>437</v>
      </c>
      <c r="J53" s="127" t="s">
        <v>438</v>
      </c>
      <c r="K53" s="128" t="s">
        <v>439</v>
      </c>
      <c r="L53" s="12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</row>
    <row r="54" spans="1:24" ht="39.75" customHeight="1">
      <c r="A54" s="118">
        <v>121394</v>
      </c>
      <c r="B54" s="130">
        <v>44409</v>
      </c>
      <c r="C54" s="142" t="s">
        <v>433</v>
      </c>
      <c r="D54" s="509"/>
      <c r="E54" s="120" t="s">
        <v>434</v>
      </c>
      <c r="F54" s="122" t="s">
        <v>403</v>
      </c>
      <c r="G54" s="123">
        <v>0</v>
      </c>
      <c r="H54" s="122" t="s">
        <v>440</v>
      </c>
      <c r="I54" s="153" t="s">
        <v>441</v>
      </c>
      <c r="J54" s="141" t="s">
        <v>442</v>
      </c>
      <c r="K54" s="128" t="s">
        <v>403</v>
      </c>
      <c r="L54" s="12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spans="1:24" ht="39.75" customHeight="1">
      <c r="A55" s="118">
        <v>121394</v>
      </c>
      <c r="B55" s="119" t="s">
        <v>443</v>
      </c>
      <c r="C55" s="120" t="s">
        <v>444</v>
      </c>
      <c r="D55" s="508" t="s">
        <v>445</v>
      </c>
      <c r="E55" s="121" t="s">
        <v>446</v>
      </c>
      <c r="F55" s="122">
        <v>0</v>
      </c>
      <c r="G55" s="123">
        <v>0</v>
      </c>
      <c r="H55" s="122">
        <v>0</v>
      </c>
      <c r="I55" s="118" t="s">
        <v>447</v>
      </c>
      <c r="J55" s="127"/>
      <c r="K55" s="128">
        <f t="shared" ref="K55" si="7">IF(J55&gt;H55,"",H55-J55)</f>
        <v>0</v>
      </c>
      <c r="L55" s="12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spans="1:24" ht="39.75" customHeight="1">
      <c r="A56" s="118">
        <v>121394</v>
      </c>
      <c r="B56" s="131" t="s">
        <v>448</v>
      </c>
      <c r="C56" s="120" t="s">
        <v>449</v>
      </c>
      <c r="D56" s="509"/>
      <c r="E56" s="154" t="s">
        <v>450</v>
      </c>
      <c r="F56" s="122">
        <v>0</v>
      </c>
      <c r="G56" s="155">
        <v>0</v>
      </c>
      <c r="H56" s="156">
        <v>0</v>
      </c>
      <c r="I56" s="118" t="s">
        <v>451</v>
      </c>
      <c r="J56" s="157">
        <v>15000</v>
      </c>
      <c r="K56" s="128">
        <v>0</v>
      </c>
      <c r="L56" s="12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spans="1:24" ht="39.75" customHeight="1">
      <c r="A57" s="118">
        <v>96944</v>
      </c>
      <c r="B57" s="131" t="s">
        <v>452</v>
      </c>
      <c r="C57" s="132" t="s">
        <v>453</v>
      </c>
      <c r="D57" s="158" t="s">
        <v>454</v>
      </c>
      <c r="E57" s="132" t="s">
        <v>455</v>
      </c>
      <c r="F57" s="159">
        <v>494.6</v>
      </c>
      <c r="G57" s="155">
        <v>4</v>
      </c>
      <c r="H57" s="156">
        <v>290</v>
      </c>
      <c r="I57" s="118" t="s">
        <v>456</v>
      </c>
      <c r="J57" s="157">
        <v>5570.8</v>
      </c>
      <c r="K57" s="160">
        <v>0</v>
      </c>
      <c r="L57" s="12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spans="1:24" ht="39.75" customHeight="1">
      <c r="A58" s="118">
        <v>121394</v>
      </c>
      <c r="B58" s="131" t="s">
        <v>457</v>
      </c>
      <c r="C58" s="132" t="s">
        <v>458</v>
      </c>
      <c r="D58" s="161"/>
      <c r="E58" s="132" t="s">
        <v>459</v>
      </c>
      <c r="F58" s="162">
        <v>520</v>
      </c>
      <c r="G58" s="155">
        <v>4</v>
      </c>
      <c r="H58" s="156">
        <v>1040</v>
      </c>
      <c r="I58" s="118" t="s">
        <v>460</v>
      </c>
      <c r="J58" s="157">
        <v>5400</v>
      </c>
      <c r="K58" s="128" t="str">
        <f t="shared" ref="K58:K65" si="8">IF(J58&gt;H58,"",H58-J58)</f>
        <v/>
      </c>
      <c r="L58" s="12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</row>
    <row r="59" spans="1:24" ht="12" customHeight="1">
      <c r="A59" s="118">
        <v>121394</v>
      </c>
      <c r="B59" s="119" t="s">
        <v>461</v>
      </c>
      <c r="C59" s="120" t="s">
        <v>462</v>
      </c>
      <c r="D59" s="163"/>
      <c r="E59" s="121" t="s">
        <v>463</v>
      </c>
      <c r="F59" s="162"/>
      <c r="G59" s="164"/>
      <c r="H59" s="162"/>
      <c r="I59" s="165"/>
      <c r="J59" s="166"/>
      <c r="K59" s="128">
        <f t="shared" si="8"/>
        <v>0</v>
      </c>
      <c r="L59" s="12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</row>
    <row r="60" spans="1:24" ht="12" customHeight="1">
      <c r="A60" s="118">
        <v>121394</v>
      </c>
      <c r="B60" s="119" t="s">
        <v>464</v>
      </c>
      <c r="C60" s="120" t="s">
        <v>465</v>
      </c>
      <c r="D60" s="167"/>
      <c r="E60" s="121" t="s">
        <v>466</v>
      </c>
      <c r="F60" s="162">
        <v>1000</v>
      </c>
      <c r="G60" s="164">
        <v>5</v>
      </c>
      <c r="H60" s="162">
        <v>5000</v>
      </c>
      <c r="I60" s="165" t="s">
        <v>467</v>
      </c>
      <c r="J60" s="166">
        <v>7056.25</v>
      </c>
      <c r="K60" s="128" t="str">
        <f t="shared" si="8"/>
        <v/>
      </c>
      <c r="L60" s="12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</row>
    <row r="61" spans="1:24" ht="12" customHeight="1">
      <c r="A61" s="118">
        <v>121394</v>
      </c>
      <c r="B61" s="168" t="s">
        <v>468</v>
      </c>
      <c r="C61" s="120" t="s">
        <v>469</v>
      </c>
      <c r="D61" s="510" t="s">
        <v>470</v>
      </c>
      <c r="E61" s="169" t="s">
        <v>471</v>
      </c>
      <c r="F61" s="162">
        <v>52824.66</v>
      </c>
      <c r="G61" s="164">
        <v>4</v>
      </c>
      <c r="H61" s="162">
        <v>220000</v>
      </c>
      <c r="I61" s="165" t="s">
        <v>472</v>
      </c>
      <c r="J61" s="166">
        <v>18622.22</v>
      </c>
      <c r="K61" s="128">
        <f t="shared" si="8"/>
        <v>201377.78</v>
      </c>
      <c r="L61" s="12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</row>
    <row r="62" spans="1:24" ht="12" customHeight="1">
      <c r="A62" s="118">
        <v>279620</v>
      </c>
      <c r="B62" s="130">
        <v>44986</v>
      </c>
      <c r="C62" s="120" t="s">
        <v>473</v>
      </c>
      <c r="D62" s="509"/>
      <c r="E62" s="120" t="s">
        <v>474</v>
      </c>
      <c r="F62" s="162">
        <v>8534.0300000000007</v>
      </c>
      <c r="G62" s="164">
        <v>8</v>
      </c>
      <c r="H62" s="162">
        <v>68272.27</v>
      </c>
      <c r="I62" s="165" t="s">
        <v>475</v>
      </c>
      <c r="J62" s="166">
        <v>2805</v>
      </c>
      <c r="K62" s="128">
        <f t="shared" si="8"/>
        <v>65467.270000000004</v>
      </c>
      <c r="L62" s="12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spans="1:24" ht="12" customHeight="1">
      <c r="A63" s="118">
        <v>121394</v>
      </c>
      <c r="B63" s="119"/>
      <c r="C63" s="120"/>
      <c r="D63" s="508" t="s">
        <v>476</v>
      </c>
      <c r="E63" s="120" t="s">
        <v>477</v>
      </c>
      <c r="F63" s="170">
        <v>0</v>
      </c>
      <c r="G63" s="164">
        <v>1</v>
      </c>
      <c r="H63" s="162">
        <v>50000</v>
      </c>
      <c r="I63" s="165"/>
      <c r="J63" s="166"/>
      <c r="K63" s="128">
        <f t="shared" si="8"/>
        <v>50000</v>
      </c>
      <c r="L63" s="12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spans="1:24" ht="12" customHeight="1">
      <c r="A64" s="118">
        <v>121394</v>
      </c>
      <c r="B64" s="131" t="s">
        <v>478</v>
      </c>
      <c r="C64" s="120" t="s">
        <v>479</v>
      </c>
      <c r="D64" s="509"/>
      <c r="E64" s="132" t="s">
        <v>480</v>
      </c>
      <c r="F64" s="162">
        <v>4605.87</v>
      </c>
      <c r="G64" s="164">
        <v>4</v>
      </c>
      <c r="H64" s="162">
        <v>18423.48</v>
      </c>
      <c r="I64" s="165" t="s">
        <v>481</v>
      </c>
      <c r="J64" s="166">
        <v>0</v>
      </c>
      <c r="K64" s="128">
        <f t="shared" si="8"/>
        <v>18423.48</v>
      </c>
      <c r="L64" s="12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spans="1:24" ht="38.25">
      <c r="A65" s="118">
        <v>121394</v>
      </c>
      <c r="B65" s="119" t="s">
        <v>482</v>
      </c>
      <c r="C65" s="142" t="s">
        <v>483</v>
      </c>
      <c r="D65" s="510"/>
      <c r="E65" s="120" t="s">
        <v>484</v>
      </c>
      <c r="F65" s="162">
        <v>16000</v>
      </c>
      <c r="G65" s="164">
        <v>4</v>
      </c>
      <c r="H65" s="162">
        <v>64000</v>
      </c>
      <c r="I65" s="171" t="s">
        <v>485</v>
      </c>
      <c r="J65" s="166">
        <v>64836.67</v>
      </c>
      <c r="K65" s="128" t="str">
        <f t="shared" si="8"/>
        <v/>
      </c>
      <c r="L65" s="12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spans="1:24" ht="79.5" hidden="1" customHeight="1">
      <c r="A66" s="118">
        <v>96947</v>
      </c>
      <c r="B66" s="131" t="s">
        <v>30</v>
      </c>
      <c r="C66" s="132" t="s">
        <v>31</v>
      </c>
      <c r="D66" s="509"/>
      <c r="E66" s="132" t="s">
        <v>32</v>
      </c>
      <c r="F66" s="162" t="s">
        <v>486</v>
      </c>
      <c r="G66" s="164">
        <v>4</v>
      </c>
      <c r="H66" s="162" t="s">
        <v>487</v>
      </c>
      <c r="I66" s="171" t="s">
        <v>488</v>
      </c>
      <c r="J66" s="172" t="s">
        <v>489</v>
      </c>
      <c r="K66" s="128">
        <f>2017250.01*0</f>
        <v>0</v>
      </c>
      <c r="L66" s="12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</row>
    <row r="67" spans="1:24" ht="15.75" customHeight="1">
      <c r="A67" s="118">
        <v>216397</v>
      </c>
      <c r="B67" s="168" t="s">
        <v>490</v>
      </c>
      <c r="C67" s="120" t="s">
        <v>344</v>
      </c>
      <c r="D67" s="508"/>
      <c r="E67" s="173" t="s">
        <v>491</v>
      </c>
      <c r="F67" s="162">
        <v>8632</v>
      </c>
      <c r="G67" s="164">
        <v>4</v>
      </c>
      <c r="H67" s="162">
        <v>34528</v>
      </c>
      <c r="I67" s="165" t="s">
        <v>492</v>
      </c>
      <c r="J67" s="166">
        <v>24078.94</v>
      </c>
      <c r="K67" s="128">
        <f t="shared" ref="K67:K110" si="9">IF(J67&gt;H67,"",H67-J67)</f>
        <v>10449.060000000001</v>
      </c>
      <c r="L67" s="12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</row>
    <row r="68" spans="1:24" ht="15.75" customHeight="1">
      <c r="A68" s="118">
        <v>121394</v>
      </c>
      <c r="B68" s="119" t="s">
        <v>493</v>
      </c>
      <c r="C68" s="120" t="s">
        <v>494</v>
      </c>
      <c r="D68" s="509"/>
      <c r="E68" s="120" t="s">
        <v>495</v>
      </c>
      <c r="F68" s="162">
        <v>7675</v>
      </c>
      <c r="G68" s="164">
        <v>4</v>
      </c>
      <c r="H68" s="162">
        <v>30700</v>
      </c>
      <c r="I68" s="165" t="s">
        <v>496</v>
      </c>
      <c r="J68" s="166">
        <v>13388.35</v>
      </c>
      <c r="K68" s="128">
        <f t="shared" si="9"/>
        <v>17311.650000000001</v>
      </c>
      <c r="L68" s="12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</row>
    <row r="69" spans="1:24" ht="12" customHeight="1">
      <c r="A69" s="118">
        <v>121394</v>
      </c>
      <c r="B69" s="174">
        <v>43770</v>
      </c>
      <c r="C69" s="120" t="s">
        <v>497</v>
      </c>
      <c r="D69" s="510"/>
      <c r="E69" s="120" t="s">
        <v>498</v>
      </c>
      <c r="F69" s="162">
        <v>5815.57</v>
      </c>
      <c r="G69" s="164">
        <v>4</v>
      </c>
      <c r="H69" s="162">
        <v>23262.28</v>
      </c>
      <c r="I69" s="165" t="s">
        <v>499</v>
      </c>
      <c r="J69" s="166">
        <v>12145.45</v>
      </c>
      <c r="K69" s="128">
        <f t="shared" si="9"/>
        <v>11116.829999999998</v>
      </c>
      <c r="L69" s="12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</row>
    <row r="70" spans="1:24" ht="12" customHeight="1">
      <c r="A70" s="118">
        <v>121394</v>
      </c>
      <c r="B70" s="119" t="s">
        <v>500</v>
      </c>
      <c r="C70" s="142" t="s">
        <v>497</v>
      </c>
      <c r="D70" s="509"/>
      <c r="E70" s="142" t="s">
        <v>501</v>
      </c>
      <c r="F70" s="162">
        <v>5166.66</v>
      </c>
      <c r="G70" s="164">
        <v>4</v>
      </c>
      <c r="H70" s="162">
        <v>20666.64</v>
      </c>
      <c r="I70" s="165" t="s">
        <v>502</v>
      </c>
      <c r="J70" s="166">
        <v>42067.35</v>
      </c>
      <c r="K70" s="128" t="str">
        <f t="shared" si="9"/>
        <v/>
      </c>
      <c r="L70" s="12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spans="1:24" ht="12" customHeight="1">
      <c r="A71" s="118"/>
      <c r="B71" s="130">
        <v>44317</v>
      </c>
      <c r="C71" s="120" t="s">
        <v>503</v>
      </c>
      <c r="D71" s="167"/>
      <c r="E71" s="120" t="s">
        <v>504</v>
      </c>
      <c r="F71" s="162" t="s">
        <v>505</v>
      </c>
      <c r="G71" s="164">
        <v>4</v>
      </c>
      <c r="H71" s="162">
        <v>396.88</v>
      </c>
      <c r="I71" s="165" t="s">
        <v>506</v>
      </c>
      <c r="J71" s="166">
        <v>768.28</v>
      </c>
      <c r="K71" s="128" t="str">
        <f t="shared" si="9"/>
        <v/>
      </c>
      <c r="L71" s="12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spans="1:24" ht="12" customHeight="1">
      <c r="A72" s="118">
        <v>216243</v>
      </c>
      <c r="B72" s="119" t="s">
        <v>507</v>
      </c>
      <c r="C72" s="120" t="s">
        <v>508</v>
      </c>
      <c r="D72" s="163"/>
      <c r="E72" s="120" t="s">
        <v>509</v>
      </c>
      <c r="F72" s="162">
        <v>24741.66</v>
      </c>
      <c r="G72" s="164">
        <v>4</v>
      </c>
      <c r="H72" s="162">
        <v>98966.64</v>
      </c>
      <c r="I72" s="165" t="s">
        <v>510</v>
      </c>
      <c r="J72" s="166">
        <v>10800</v>
      </c>
      <c r="K72" s="128">
        <f t="shared" si="9"/>
        <v>88166.64</v>
      </c>
      <c r="L72" s="12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spans="1:24" ht="12" customHeight="1">
      <c r="A73" s="118">
        <v>216397</v>
      </c>
      <c r="B73" s="131" t="s">
        <v>511</v>
      </c>
      <c r="C73" s="132" t="s">
        <v>512</v>
      </c>
      <c r="D73" s="512"/>
      <c r="E73" s="132" t="s">
        <v>513</v>
      </c>
      <c r="F73" s="162">
        <v>1538.58</v>
      </c>
      <c r="G73" s="164">
        <v>4</v>
      </c>
      <c r="H73" s="162">
        <v>6154.32</v>
      </c>
      <c r="I73" s="165" t="s">
        <v>514</v>
      </c>
      <c r="J73" s="166">
        <v>8294.19</v>
      </c>
      <c r="K73" s="128" t="str">
        <f t="shared" si="9"/>
        <v/>
      </c>
      <c r="L73" s="12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spans="1:24" ht="12" customHeight="1">
      <c r="A74" s="118">
        <v>216397</v>
      </c>
      <c r="B74" s="131" t="s">
        <v>515</v>
      </c>
      <c r="C74" s="132" t="s">
        <v>516</v>
      </c>
      <c r="D74" s="509"/>
      <c r="E74" s="132" t="s">
        <v>517</v>
      </c>
      <c r="F74" s="162">
        <v>23955.62</v>
      </c>
      <c r="G74" s="164">
        <v>4</v>
      </c>
      <c r="H74" s="162">
        <v>95822.48</v>
      </c>
      <c r="I74" s="175" t="s">
        <v>518</v>
      </c>
      <c r="J74" s="166">
        <v>97560.91</v>
      </c>
      <c r="K74" s="128" t="str">
        <f t="shared" si="9"/>
        <v/>
      </c>
      <c r="L74" s="12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</row>
    <row r="75" spans="1:24" ht="51">
      <c r="A75" s="118">
        <v>216397</v>
      </c>
      <c r="B75" s="131" t="s">
        <v>519</v>
      </c>
      <c r="C75" s="132" t="s">
        <v>520</v>
      </c>
      <c r="D75" s="158"/>
      <c r="E75" s="132" t="s">
        <v>521</v>
      </c>
      <c r="F75" s="162">
        <v>14644.81</v>
      </c>
      <c r="G75" s="164">
        <v>4</v>
      </c>
      <c r="H75" s="162">
        <v>58579.24</v>
      </c>
      <c r="I75" s="176" t="s">
        <v>522</v>
      </c>
      <c r="J75" s="177">
        <v>97894.47</v>
      </c>
      <c r="K75" s="128" t="str">
        <f t="shared" si="9"/>
        <v/>
      </c>
      <c r="L75" s="12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</row>
    <row r="76" spans="1:24" ht="12" customHeight="1">
      <c r="A76" s="118">
        <v>278610</v>
      </c>
      <c r="B76" s="119" t="s">
        <v>523</v>
      </c>
      <c r="C76" s="120" t="s">
        <v>524</v>
      </c>
      <c r="D76" s="508"/>
      <c r="E76" s="120" t="s">
        <v>525</v>
      </c>
      <c r="F76" s="162">
        <v>332.15</v>
      </c>
      <c r="G76" s="164">
        <v>3</v>
      </c>
      <c r="H76" s="178">
        <f t="shared" ref="H76:H79" si="10">F76*G76</f>
        <v>996.44999999999993</v>
      </c>
      <c r="I76" s="179" t="s">
        <v>526</v>
      </c>
      <c r="J76" s="166">
        <v>332.15</v>
      </c>
      <c r="K76" s="128">
        <f t="shared" si="9"/>
        <v>664.3</v>
      </c>
      <c r="L76" s="12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</row>
    <row r="77" spans="1:24" ht="12" customHeight="1">
      <c r="A77" s="118">
        <v>121394</v>
      </c>
      <c r="B77" s="119" t="s">
        <v>527</v>
      </c>
      <c r="C77" s="120" t="s">
        <v>528</v>
      </c>
      <c r="D77" s="509"/>
      <c r="E77" s="120" t="s">
        <v>529</v>
      </c>
      <c r="F77" s="162">
        <v>4200</v>
      </c>
      <c r="G77" s="164">
        <v>4</v>
      </c>
      <c r="H77" s="162">
        <f t="shared" si="10"/>
        <v>16800</v>
      </c>
      <c r="I77" s="165" t="s">
        <v>530</v>
      </c>
      <c r="J77" s="166">
        <v>16800</v>
      </c>
      <c r="K77" s="128">
        <f t="shared" si="9"/>
        <v>0</v>
      </c>
      <c r="L77" s="12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spans="1:24" ht="12" customHeight="1">
      <c r="A78" s="118">
        <v>121394</v>
      </c>
      <c r="B78" s="119" t="s">
        <v>531</v>
      </c>
      <c r="C78" s="120" t="s">
        <v>532</v>
      </c>
      <c r="D78" s="163"/>
      <c r="E78" s="120" t="s">
        <v>533</v>
      </c>
      <c r="F78" s="162">
        <v>2000</v>
      </c>
      <c r="G78" s="164">
        <v>5</v>
      </c>
      <c r="H78" s="162">
        <f t="shared" si="10"/>
        <v>10000</v>
      </c>
      <c r="I78" s="165" t="s">
        <v>534</v>
      </c>
      <c r="J78" s="166">
        <v>3941.13</v>
      </c>
      <c r="K78" s="128">
        <f t="shared" si="9"/>
        <v>6058.87</v>
      </c>
      <c r="L78" s="12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spans="1:24" ht="12" customHeight="1">
      <c r="A79" s="118">
        <v>96939</v>
      </c>
      <c r="B79" s="174">
        <v>44470</v>
      </c>
      <c r="C79" s="142" t="s">
        <v>535</v>
      </c>
      <c r="D79" s="508" t="s">
        <v>536</v>
      </c>
      <c r="E79" s="120" t="s">
        <v>536</v>
      </c>
      <c r="F79" s="162">
        <v>23613.040000000001</v>
      </c>
      <c r="G79" s="164">
        <v>4</v>
      </c>
      <c r="H79" s="162">
        <f t="shared" si="10"/>
        <v>94452.160000000003</v>
      </c>
      <c r="I79" s="165" t="s">
        <v>537</v>
      </c>
      <c r="J79" s="166">
        <v>100785.58</v>
      </c>
      <c r="K79" s="128" t="str">
        <f t="shared" si="9"/>
        <v/>
      </c>
      <c r="L79" s="12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spans="1:24" ht="12" customHeight="1">
      <c r="A80" s="118">
        <v>96939</v>
      </c>
      <c r="B80" s="130">
        <v>45047</v>
      </c>
      <c r="C80" s="142" t="s">
        <v>538</v>
      </c>
      <c r="D80" s="509"/>
      <c r="E80" s="120" t="s">
        <v>539</v>
      </c>
      <c r="F80" s="162"/>
      <c r="G80" s="164"/>
      <c r="H80" s="162"/>
      <c r="I80" s="165" t="s">
        <v>540</v>
      </c>
      <c r="J80" s="166">
        <v>75657.56</v>
      </c>
      <c r="K80" s="128" t="str">
        <f t="shared" si="9"/>
        <v/>
      </c>
      <c r="L80" s="180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spans="1:24" ht="12" customHeight="1">
      <c r="A81" s="118">
        <v>96948</v>
      </c>
      <c r="B81" s="119" t="s">
        <v>541</v>
      </c>
      <c r="C81" s="120" t="s">
        <v>542</v>
      </c>
      <c r="D81" s="510"/>
      <c r="E81" s="120" t="s">
        <v>543</v>
      </c>
      <c r="F81" s="162">
        <v>954</v>
      </c>
      <c r="G81" s="165">
        <v>3</v>
      </c>
      <c r="H81" s="162">
        <v>2862</v>
      </c>
      <c r="I81" s="181" t="s">
        <v>544</v>
      </c>
      <c r="J81" s="182">
        <v>715.5</v>
      </c>
      <c r="K81" s="128">
        <f t="shared" si="9"/>
        <v>2146.5</v>
      </c>
      <c r="L81" s="12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spans="1:24" ht="12" customHeight="1">
      <c r="A82" s="118">
        <v>96948</v>
      </c>
      <c r="B82" s="119" t="s">
        <v>545</v>
      </c>
      <c r="C82" s="120" t="s">
        <v>546</v>
      </c>
      <c r="D82" s="511"/>
      <c r="E82" s="120" t="s">
        <v>547</v>
      </c>
      <c r="F82" s="162"/>
      <c r="G82" s="164"/>
      <c r="H82" s="162"/>
      <c r="I82" s="181" t="s">
        <v>548</v>
      </c>
      <c r="J82" s="182">
        <v>7250.4</v>
      </c>
      <c r="K82" s="128" t="str">
        <f t="shared" si="9"/>
        <v/>
      </c>
      <c r="L82" s="12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</row>
    <row r="83" spans="1:24" ht="12" customHeight="1">
      <c r="A83" s="118">
        <v>96947</v>
      </c>
      <c r="B83" s="130">
        <v>45078</v>
      </c>
      <c r="C83" s="120" t="s">
        <v>549</v>
      </c>
      <c r="D83" s="511"/>
      <c r="E83" s="120" t="s">
        <v>550</v>
      </c>
      <c r="F83" s="162">
        <v>800</v>
      </c>
      <c r="G83" s="165">
        <v>4</v>
      </c>
      <c r="H83" s="162">
        <v>3200</v>
      </c>
      <c r="I83" s="181" t="s">
        <v>551</v>
      </c>
      <c r="J83" s="182">
        <v>3600</v>
      </c>
      <c r="K83" s="128" t="str">
        <f t="shared" si="9"/>
        <v/>
      </c>
      <c r="L83" s="12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spans="1:24" ht="12" customHeight="1">
      <c r="A84" s="118">
        <v>96947</v>
      </c>
      <c r="B84" s="130">
        <v>45108</v>
      </c>
      <c r="C84" s="120" t="s">
        <v>542</v>
      </c>
      <c r="D84" s="509"/>
      <c r="E84" s="183" t="s">
        <v>552</v>
      </c>
      <c r="F84" s="162">
        <v>565.09</v>
      </c>
      <c r="G84" s="165">
        <v>3</v>
      </c>
      <c r="H84" s="162">
        <v>1695.27</v>
      </c>
      <c r="I84" s="181" t="s">
        <v>553</v>
      </c>
      <c r="J84" s="182">
        <v>3339.18</v>
      </c>
      <c r="K84" s="128" t="str">
        <f t="shared" si="9"/>
        <v/>
      </c>
      <c r="L84" s="12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</row>
    <row r="85" spans="1:24" ht="12" customHeight="1">
      <c r="A85" s="118">
        <v>121394</v>
      </c>
      <c r="B85" s="119" t="s">
        <v>554</v>
      </c>
      <c r="C85" s="142" t="s">
        <v>555</v>
      </c>
      <c r="D85" s="508" t="s">
        <v>556</v>
      </c>
      <c r="E85" s="120" t="s">
        <v>557</v>
      </c>
      <c r="F85" s="162">
        <v>162.9</v>
      </c>
      <c r="G85" s="165">
        <v>5</v>
      </c>
      <c r="H85" s="162">
        <v>814.5</v>
      </c>
      <c r="I85" s="165" t="s">
        <v>558</v>
      </c>
      <c r="J85" s="166">
        <v>994.86</v>
      </c>
      <c r="K85" s="128" t="str">
        <f t="shared" si="9"/>
        <v/>
      </c>
      <c r="L85" s="12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</row>
    <row r="86" spans="1:24" ht="12" customHeight="1">
      <c r="A86" s="118">
        <v>121394</v>
      </c>
      <c r="B86" s="119" t="s">
        <v>559</v>
      </c>
      <c r="C86" s="142" t="s">
        <v>555</v>
      </c>
      <c r="D86" s="511"/>
      <c r="E86" s="120" t="s">
        <v>560</v>
      </c>
      <c r="F86" s="162">
        <v>302</v>
      </c>
      <c r="G86" s="165">
        <v>1</v>
      </c>
      <c r="H86" s="162">
        <v>302</v>
      </c>
      <c r="I86" s="165" t="s">
        <v>561</v>
      </c>
      <c r="J86" s="166">
        <v>302</v>
      </c>
      <c r="K86" s="128">
        <f t="shared" si="9"/>
        <v>0</v>
      </c>
      <c r="L86" s="12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spans="1:24" ht="12" customHeight="1">
      <c r="A87" s="118">
        <v>121394</v>
      </c>
      <c r="B87" s="119" t="s">
        <v>562</v>
      </c>
      <c r="C87" s="142" t="s">
        <v>555</v>
      </c>
      <c r="D87" s="509"/>
      <c r="E87" s="120" t="s">
        <v>563</v>
      </c>
      <c r="F87" s="162">
        <v>1254</v>
      </c>
      <c r="G87" s="165">
        <v>1</v>
      </c>
      <c r="H87" s="162">
        <v>1254</v>
      </c>
      <c r="I87" s="165" t="s">
        <v>564</v>
      </c>
      <c r="J87" s="166">
        <v>1254</v>
      </c>
      <c r="K87" s="128">
        <f t="shared" si="9"/>
        <v>0</v>
      </c>
      <c r="L87" s="12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spans="1:24" ht="25.5">
      <c r="A88" s="118">
        <v>216385</v>
      </c>
      <c r="B88" s="119" t="s">
        <v>565</v>
      </c>
      <c r="C88" s="142" t="s">
        <v>566</v>
      </c>
      <c r="D88" s="510" t="s">
        <v>567</v>
      </c>
      <c r="E88" s="120" t="s">
        <v>568</v>
      </c>
      <c r="F88" s="162">
        <v>6000</v>
      </c>
      <c r="G88" s="165">
        <v>5</v>
      </c>
      <c r="H88" s="162">
        <f t="shared" ref="H88:H89" si="11">G88*F88</f>
        <v>30000</v>
      </c>
      <c r="I88" s="171" t="s">
        <v>569</v>
      </c>
      <c r="J88" s="166">
        <v>176741.51</v>
      </c>
      <c r="K88" s="128" t="str">
        <f t="shared" si="9"/>
        <v/>
      </c>
      <c r="L88" s="12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</row>
    <row r="89" spans="1:24" ht="12" customHeight="1">
      <c r="A89" s="118">
        <v>216385</v>
      </c>
      <c r="B89" s="130">
        <v>44682</v>
      </c>
      <c r="C89" s="142" t="s">
        <v>566</v>
      </c>
      <c r="D89" s="511"/>
      <c r="E89" s="120" t="s">
        <v>570</v>
      </c>
      <c r="F89" s="162">
        <v>1800</v>
      </c>
      <c r="G89" s="165">
        <v>4</v>
      </c>
      <c r="H89" s="162">
        <f t="shared" si="11"/>
        <v>7200</v>
      </c>
      <c r="I89" s="165" t="s">
        <v>571</v>
      </c>
      <c r="J89" s="166">
        <v>1249.6400000000001</v>
      </c>
      <c r="K89" s="128">
        <f t="shared" si="9"/>
        <v>5950.36</v>
      </c>
      <c r="L89" s="12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spans="1:24" ht="12" customHeight="1">
      <c r="A90" s="118">
        <v>216385</v>
      </c>
      <c r="B90" s="174">
        <v>45231</v>
      </c>
      <c r="C90" s="142" t="s">
        <v>572</v>
      </c>
      <c r="D90" s="511"/>
      <c r="E90" s="120" t="s">
        <v>573</v>
      </c>
      <c r="F90" s="162">
        <v>0</v>
      </c>
      <c r="G90" s="165">
        <v>0</v>
      </c>
      <c r="H90" s="162">
        <v>0</v>
      </c>
      <c r="I90" s="165"/>
      <c r="J90" s="166"/>
      <c r="K90" s="128">
        <f t="shared" si="9"/>
        <v>0</v>
      </c>
      <c r="L90" s="184" t="s">
        <v>574</v>
      </c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</row>
    <row r="91" spans="1:24" ht="12" customHeight="1">
      <c r="A91" s="118">
        <v>121394</v>
      </c>
      <c r="B91" s="119" t="s">
        <v>575</v>
      </c>
      <c r="C91" s="142" t="s">
        <v>576</v>
      </c>
      <c r="D91" s="511"/>
      <c r="E91" s="120" t="s">
        <v>577</v>
      </c>
      <c r="F91" s="162">
        <v>31994.16</v>
      </c>
      <c r="G91" s="165">
        <v>1</v>
      </c>
      <c r="H91" s="162">
        <f>F91*G91</f>
        <v>31994.16</v>
      </c>
      <c r="I91" s="165"/>
      <c r="J91" s="166">
        <v>0</v>
      </c>
      <c r="K91" s="128">
        <v>0</v>
      </c>
      <c r="L91" s="12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  <row r="92" spans="1:24" ht="12" customHeight="1">
      <c r="A92" s="118">
        <v>216396</v>
      </c>
      <c r="B92" s="130">
        <v>45017</v>
      </c>
      <c r="C92" s="120" t="s">
        <v>223</v>
      </c>
      <c r="D92" s="509"/>
      <c r="E92" s="120" t="s">
        <v>224</v>
      </c>
      <c r="F92" s="162"/>
      <c r="G92" s="165"/>
      <c r="H92" s="162"/>
      <c r="I92" s="165"/>
      <c r="J92" s="166"/>
      <c r="K92" s="128">
        <f t="shared" si="9"/>
        <v>0</v>
      </c>
      <c r="L92" s="12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</row>
    <row r="93" spans="1:24" ht="12" customHeight="1">
      <c r="A93" s="118">
        <v>234377</v>
      </c>
      <c r="B93" s="119" t="s">
        <v>578</v>
      </c>
      <c r="C93" s="142" t="s">
        <v>579</v>
      </c>
      <c r="D93" s="508" t="s">
        <v>580</v>
      </c>
      <c r="E93" s="120" t="s">
        <v>581</v>
      </c>
      <c r="F93" s="185">
        <v>34060.519999999997</v>
      </c>
      <c r="G93" s="165">
        <v>4</v>
      </c>
      <c r="H93" s="162">
        <f>136242.08+37466.57</f>
        <v>173708.65</v>
      </c>
      <c r="I93" s="147" t="s">
        <v>582</v>
      </c>
      <c r="J93" s="166">
        <v>136242.07999999999</v>
      </c>
      <c r="K93" s="128">
        <f t="shared" si="9"/>
        <v>37466.570000000007</v>
      </c>
      <c r="L93" s="129" t="s">
        <v>583</v>
      </c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</row>
    <row r="94" spans="1:24" ht="12" customHeight="1">
      <c r="A94" s="118">
        <v>234377</v>
      </c>
      <c r="B94" s="119" t="s">
        <v>584</v>
      </c>
      <c r="C94" s="142" t="s">
        <v>585</v>
      </c>
      <c r="D94" s="511"/>
      <c r="E94" s="120" t="s">
        <v>586</v>
      </c>
      <c r="F94" s="186">
        <v>115813.21</v>
      </c>
      <c r="G94" s="165">
        <v>1</v>
      </c>
      <c r="H94" s="162">
        <f t="shared" ref="H94:H95" si="12">F94*G94</f>
        <v>115813.21</v>
      </c>
      <c r="I94" s="165" t="s">
        <v>587</v>
      </c>
      <c r="J94" s="166">
        <v>115813.21</v>
      </c>
      <c r="K94" s="128">
        <f t="shared" si="9"/>
        <v>0</v>
      </c>
      <c r="L94" s="12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spans="1:24" ht="12" customHeight="1">
      <c r="A95" s="118">
        <v>234377</v>
      </c>
      <c r="B95" s="119" t="s">
        <v>588</v>
      </c>
      <c r="C95" s="142" t="s">
        <v>589</v>
      </c>
      <c r="D95" s="511"/>
      <c r="E95" s="120" t="s">
        <v>590</v>
      </c>
      <c r="F95" s="186">
        <v>19332.740000000002</v>
      </c>
      <c r="G95" s="165">
        <v>1</v>
      </c>
      <c r="H95" s="162">
        <f t="shared" si="12"/>
        <v>19332.740000000002</v>
      </c>
      <c r="I95" s="165" t="s">
        <v>591</v>
      </c>
      <c r="J95" s="166">
        <v>19332.740000000002</v>
      </c>
      <c r="K95" s="128">
        <f t="shared" si="9"/>
        <v>0</v>
      </c>
      <c r="L95" s="12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</row>
    <row r="96" spans="1:24" ht="23.25" customHeight="1">
      <c r="A96" s="118">
        <v>234377</v>
      </c>
      <c r="B96" s="119" t="s">
        <v>592</v>
      </c>
      <c r="C96" s="142" t="s">
        <v>593</v>
      </c>
      <c r="D96" s="511"/>
      <c r="E96" s="120" t="s">
        <v>594</v>
      </c>
      <c r="F96" s="162">
        <v>418439.21899999998</v>
      </c>
      <c r="G96" s="164">
        <v>1</v>
      </c>
      <c r="H96" s="162">
        <v>418439.21899999998</v>
      </c>
      <c r="I96" s="134"/>
      <c r="J96" s="166">
        <v>0</v>
      </c>
      <c r="K96" s="128">
        <f t="shared" si="9"/>
        <v>418439.21899999998</v>
      </c>
      <c r="L96" s="187" t="s">
        <v>595</v>
      </c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spans="1:24" ht="12" customHeight="1">
      <c r="A97" s="118">
        <v>234377</v>
      </c>
      <c r="B97" s="119" t="s">
        <v>596</v>
      </c>
      <c r="C97" s="142" t="s">
        <v>597</v>
      </c>
      <c r="D97" s="509"/>
      <c r="E97" s="120" t="s">
        <v>598</v>
      </c>
      <c r="F97" s="162">
        <v>39770.016000000003</v>
      </c>
      <c r="G97" s="165">
        <v>1</v>
      </c>
      <c r="H97" s="162">
        <f t="shared" ref="H97:H110" si="13">F97*G97</f>
        <v>39770.016000000003</v>
      </c>
      <c r="I97" s="134"/>
      <c r="J97" s="166">
        <v>0</v>
      </c>
      <c r="K97" s="128">
        <f t="shared" si="9"/>
        <v>39770.016000000003</v>
      </c>
      <c r="L97" s="129" t="s">
        <v>599</v>
      </c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spans="1:24" ht="12" customHeight="1">
      <c r="A98" s="118">
        <v>234377</v>
      </c>
      <c r="B98" s="174">
        <v>45200</v>
      </c>
      <c r="C98" s="142" t="s">
        <v>600</v>
      </c>
      <c r="D98" s="188"/>
      <c r="E98" s="120" t="s">
        <v>601</v>
      </c>
      <c r="F98" s="189">
        <v>3000</v>
      </c>
      <c r="G98" s="165">
        <v>5</v>
      </c>
      <c r="H98" s="162">
        <f t="shared" si="13"/>
        <v>15000</v>
      </c>
      <c r="I98" s="165" t="s">
        <v>602</v>
      </c>
      <c r="J98" s="166">
        <v>24000</v>
      </c>
      <c r="K98" s="128" t="str">
        <f t="shared" si="9"/>
        <v/>
      </c>
      <c r="L98" s="190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</row>
    <row r="99" spans="1:24" ht="12" customHeight="1">
      <c r="A99" s="118"/>
      <c r="B99" s="174"/>
      <c r="C99" s="142"/>
      <c r="D99" s="188"/>
      <c r="E99" s="120"/>
      <c r="F99" s="189"/>
      <c r="G99" s="165"/>
      <c r="H99" s="162"/>
      <c r="I99" s="165"/>
      <c r="J99" s="166"/>
      <c r="K99" s="220">
        <f>SUM(K19:K98)</f>
        <v>2340956.6550000003</v>
      </c>
      <c r="L99" s="190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</row>
    <row r="100" spans="1:24" ht="12" customHeight="1">
      <c r="A100" s="118"/>
      <c r="B100" s="174"/>
      <c r="C100" s="142"/>
      <c r="D100" s="188"/>
      <c r="E100" s="120"/>
      <c r="F100" s="189"/>
      <c r="G100" s="165"/>
      <c r="H100" s="162"/>
      <c r="I100" s="165"/>
      <c r="J100" s="166"/>
      <c r="K100" s="128"/>
      <c r="L100" s="190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</row>
    <row r="101" spans="1:24" ht="12" customHeight="1">
      <c r="A101" s="118"/>
      <c r="B101" s="174"/>
      <c r="C101" s="142"/>
      <c r="D101" s="188"/>
      <c r="E101" s="120"/>
      <c r="F101" s="189"/>
      <c r="G101" s="165"/>
      <c r="H101" s="162"/>
      <c r="I101" s="165"/>
      <c r="J101" s="166"/>
      <c r="K101" s="128"/>
      <c r="L101" s="190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</row>
    <row r="102" spans="1:24" ht="12" customHeight="1">
      <c r="A102" s="118"/>
      <c r="B102" s="174"/>
      <c r="C102" s="142"/>
      <c r="D102" s="188"/>
      <c r="E102" s="120"/>
      <c r="F102" s="189"/>
      <c r="G102" s="165"/>
      <c r="H102" s="162"/>
      <c r="I102" s="165"/>
      <c r="J102" s="166"/>
      <c r="K102" s="128"/>
      <c r="L102" s="190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</row>
    <row r="103" spans="1:24" ht="12" customHeight="1">
      <c r="A103" s="118"/>
      <c r="B103" s="174"/>
      <c r="C103" s="142"/>
      <c r="D103" s="188"/>
      <c r="E103" s="120"/>
      <c r="F103" s="189"/>
      <c r="G103" s="165"/>
      <c r="H103" s="162"/>
      <c r="I103" s="165"/>
      <c r="J103" s="166"/>
      <c r="K103" s="128"/>
      <c r="L103" s="190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spans="1:24" ht="12" customHeight="1">
      <c r="A104" s="191">
        <v>216397</v>
      </c>
      <c r="B104" s="192" t="s">
        <v>603</v>
      </c>
      <c r="C104" s="193" t="s">
        <v>604</v>
      </c>
      <c r="D104" s="194"/>
      <c r="E104" s="195" t="s">
        <v>605</v>
      </c>
      <c r="F104" s="196">
        <v>24234</v>
      </c>
      <c r="G104" s="197">
        <v>1</v>
      </c>
      <c r="H104" s="198">
        <f t="shared" si="13"/>
        <v>24234</v>
      </c>
      <c r="I104" s="199"/>
      <c r="J104" s="200">
        <v>0</v>
      </c>
      <c r="K104" s="201">
        <f t="shared" si="9"/>
        <v>24234</v>
      </c>
      <c r="L104" s="202" t="s">
        <v>606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spans="1:24" ht="12" customHeight="1">
      <c r="A105" s="191">
        <v>216397</v>
      </c>
      <c r="B105" s="192" t="s">
        <v>607</v>
      </c>
      <c r="C105" s="193" t="s">
        <v>608</v>
      </c>
      <c r="D105" s="194"/>
      <c r="E105" s="195" t="s">
        <v>609</v>
      </c>
      <c r="F105" s="196">
        <v>4452</v>
      </c>
      <c r="G105" s="197">
        <v>1</v>
      </c>
      <c r="H105" s="198">
        <f t="shared" si="13"/>
        <v>4452</v>
      </c>
      <c r="I105" s="199"/>
      <c r="J105" s="200">
        <v>0</v>
      </c>
      <c r="K105" s="201">
        <f t="shared" si="9"/>
        <v>4452</v>
      </c>
      <c r="L105" s="203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spans="1:24" ht="20.25" customHeight="1">
      <c r="A106" s="191"/>
      <c r="B106" s="204"/>
      <c r="C106" s="205"/>
      <c r="D106" s="206"/>
      <c r="E106" s="195" t="s">
        <v>610</v>
      </c>
      <c r="F106" s="196">
        <v>100000</v>
      </c>
      <c r="G106" s="197">
        <v>1</v>
      </c>
      <c r="H106" s="198">
        <v>50000</v>
      </c>
      <c r="I106" s="199"/>
      <c r="J106" s="200">
        <v>0</v>
      </c>
      <c r="K106" s="201">
        <f t="shared" si="9"/>
        <v>50000</v>
      </c>
      <c r="L106" s="203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</row>
    <row r="107" spans="1:24" ht="26.25" customHeight="1">
      <c r="A107" s="191"/>
      <c r="B107" s="204"/>
      <c r="C107" s="205"/>
      <c r="D107" s="206"/>
      <c r="E107" s="195" t="s">
        <v>611</v>
      </c>
      <c r="F107" s="196">
        <v>20000</v>
      </c>
      <c r="G107" s="197">
        <v>1</v>
      </c>
      <c r="H107" s="198">
        <f t="shared" si="13"/>
        <v>20000</v>
      </c>
      <c r="I107" s="199"/>
      <c r="J107" s="200">
        <v>0</v>
      </c>
      <c r="K107" s="201">
        <f t="shared" si="9"/>
        <v>20000</v>
      </c>
      <c r="L107" s="203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</row>
    <row r="108" spans="1:24" ht="25.5" customHeight="1">
      <c r="A108" s="191"/>
      <c r="B108" s="204"/>
      <c r="C108" s="205"/>
      <c r="D108" s="206"/>
      <c r="E108" s="195" t="s">
        <v>612</v>
      </c>
      <c r="F108" s="196">
        <v>30000</v>
      </c>
      <c r="G108" s="197">
        <v>1</v>
      </c>
      <c r="H108" s="198">
        <f t="shared" si="13"/>
        <v>30000</v>
      </c>
      <c r="I108" s="199"/>
      <c r="J108" s="200">
        <v>0</v>
      </c>
      <c r="K108" s="201">
        <f t="shared" si="9"/>
        <v>30000</v>
      </c>
      <c r="L108" s="203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</row>
    <row r="109" spans="1:24" ht="27.75" customHeight="1">
      <c r="A109" s="207"/>
      <c r="B109" s="207"/>
      <c r="C109" s="207"/>
      <c r="D109" s="207"/>
      <c r="E109" s="208" t="s">
        <v>613</v>
      </c>
      <c r="F109" s="209">
        <v>123837.5</v>
      </c>
      <c r="G109" s="210">
        <v>1</v>
      </c>
      <c r="H109" s="198">
        <f t="shared" si="13"/>
        <v>123837.5</v>
      </c>
      <c r="I109" s="199"/>
      <c r="J109" s="200">
        <v>43837.5</v>
      </c>
      <c r="K109" s="201">
        <f t="shared" si="9"/>
        <v>80000</v>
      </c>
      <c r="L109" s="211" t="s">
        <v>614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</row>
    <row r="110" spans="1:24" ht="12" customHeight="1">
      <c r="A110" s="207"/>
      <c r="B110" s="207"/>
      <c r="C110" s="207"/>
      <c r="D110" s="207"/>
      <c r="E110" s="208" t="s">
        <v>615</v>
      </c>
      <c r="F110" s="209">
        <v>80000</v>
      </c>
      <c r="G110" s="210">
        <v>1</v>
      </c>
      <c r="H110" s="198">
        <f t="shared" si="13"/>
        <v>80000</v>
      </c>
      <c r="I110" s="199"/>
      <c r="J110" s="200">
        <v>0</v>
      </c>
      <c r="K110" s="201">
        <f t="shared" si="9"/>
        <v>80000</v>
      </c>
      <c r="L110" s="203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spans="1:24" ht="12" customHeight="1">
      <c r="A111" s="212"/>
      <c r="B111" s="212"/>
      <c r="C111" s="212"/>
      <c r="D111" s="212"/>
      <c r="E111" s="212"/>
      <c r="F111" s="213"/>
      <c r="G111" s="214"/>
      <c r="H111" s="166"/>
      <c r="I111" s="165"/>
      <c r="J111" s="166"/>
      <c r="K111" s="221">
        <f>SUM(K104:K110)</f>
        <v>288686</v>
      </c>
      <c r="L111" s="12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spans="1:24" ht="12" customHeight="1">
      <c r="A112" s="212"/>
      <c r="B112" s="212"/>
      <c r="C112" s="212"/>
      <c r="D112" s="212"/>
      <c r="E112" s="212"/>
      <c r="F112" s="213"/>
      <c r="G112" s="214"/>
      <c r="H112" s="166"/>
      <c r="I112" s="165"/>
      <c r="J112" s="166"/>
      <c r="K112" s="215"/>
      <c r="L112" s="12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spans="1:24" ht="12" customHeight="1">
      <c r="A113" s="109"/>
      <c r="B113" s="109"/>
      <c r="C113" s="109"/>
      <c r="D113" s="109"/>
      <c r="E113" s="109"/>
      <c r="F113" s="216"/>
      <c r="G113" s="216"/>
      <c r="H113" s="217"/>
      <c r="I113" s="218"/>
      <c r="J113" s="217"/>
      <c r="K113" s="219">
        <f>K99+K111</f>
        <v>2629642.6550000003</v>
      </c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spans="1:24" ht="12" customHeight="1">
      <c r="A114" s="109"/>
      <c r="B114" s="109"/>
      <c r="C114" s="109"/>
      <c r="D114" s="109"/>
      <c r="E114" s="109"/>
      <c r="F114" s="216"/>
      <c r="G114" s="216"/>
      <c r="H114" s="217"/>
      <c r="I114" s="218"/>
      <c r="J114" s="217"/>
      <c r="K114" s="216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</row>
    <row r="115" spans="1:24" ht="12" customHeight="1">
      <c r="A115" s="109"/>
      <c r="B115" s="109"/>
      <c r="C115" s="109"/>
      <c r="D115" s="109"/>
      <c r="E115" s="109"/>
      <c r="F115" s="216"/>
      <c r="G115" s="216"/>
      <c r="H115" s="217"/>
      <c r="I115" s="218"/>
      <c r="J115" s="217"/>
      <c r="K115" s="216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</row>
    <row r="116" spans="1:24" ht="12" customHeight="1">
      <c r="A116" s="109"/>
      <c r="B116" s="109"/>
      <c r="C116" s="109"/>
      <c r="D116" s="109"/>
      <c r="E116" s="109"/>
      <c r="F116" s="216"/>
      <c r="G116" s="216"/>
      <c r="H116" s="217"/>
      <c r="I116" s="218"/>
      <c r="J116" s="217"/>
      <c r="K116" s="216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</row>
    <row r="117" spans="1:24" ht="12" customHeight="1">
      <c r="A117" s="109"/>
      <c r="B117" s="109"/>
      <c r="C117" s="109"/>
      <c r="D117" s="109"/>
      <c r="E117" s="109"/>
      <c r="F117" s="216"/>
      <c r="G117" s="216"/>
      <c r="H117" s="217"/>
      <c r="I117" s="218"/>
      <c r="J117" s="217"/>
      <c r="K117" s="216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</row>
    <row r="118" spans="1:24" ht="12" customHeight="1">
      <c r="A118" s="109"/>
      <c r="B118" s="109"/>
      <c r="C118" s="109"/>
      <c r="D118" s="109"/>
      <c r="E118" s="109"/>
      <c r="F118" s="216"/>
      <c r="G118" s="216"/>
      <c r="H118" s="217"/>
      <c r="I118" s="218"/>
      <c r="J118" s="217"/>
      <c r="K118" s="216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spans="1:24" ht="12" customHeight="1">
      <c r="A119" s="109"/>
      <c r="B119" s="109"/>
      <c r="C119" s="109"/>
      <c r="D119" s="109"/>
      <c r="E119" s="109"/>
      <c r="F119" s="216"/>
      <c r="G119" s="216"/>
      <c r="H119" s="217"/>
      <c r="I119" s="218"/>
      <c r="J119" s="217"/>
      <c r="K119" s="216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spans="1:24" ht="12" customHeight="1">
      <c r="A120" s="109"/>
      <c r="B120" s="109"/>
      <c r="C120" s="109"/>
      <c r="D120" s="109"/>
      <c r="E120" s="109"/>
      <c r="F120" s="216"/>
      <c r="G120" s="216"/>
      <c r="H120" s="217"/>
      <c r="I120" s="218"/>
      <c r="J120" s="217"/>
      <c r="K120" s="2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spans="1:24" ht="12" customHeight="1">
      <c r="A121" s="109"/>
      <c r="B121" s="109"/>
      <c r="C121" s="109"/>
      <c r="D121" s="109"/>
      <c r="E121" s="109"/>
      <c r="F121" s="216"/>
      <c r="G121" s="216"/>
      <c r="H121" s="217"/>
      <c r="I121" s="218"/>
      <c r="J121" s="217"/>
      <c r="K121" s="216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spans="1:24" ht="12" customHeight="1">
      <c r="A122" s="109"/>
      <c r="B122" s="109"/>
      <c r="C122" s="109"/>
      <c r="D122" s="109"/>
      <c r="E122" s="109"/>
      <c r="F122" s="216"/>
      <c r="G122" s="216"/>
      <c r="H122" s="217"/>
      <c r="I122" s="218"/>
      <c r="J122" s="217"/>
      <c r="K122" s="216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</row>
    <row r="123" spans="1:24" ht="12" customHeight="1">
      <c r="A123" s="109"/>
      <c r="B123" s="109"/>
      <c r="C123" s="109"/>
      <c r="D123" s="109"/>
      <c r="E123" s="109"/>
      <c r="F123" s="216"/>
      <c r="G123" s="216"/>
      <c r="H123" s="217"/>
      <c r="I123" s="218"/>
      <c r="J123" s="217"/>
      <c r="K123" s="216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</row>
    <row r="124" spans="1:24" ht="12" customHeight="1">
      <c r="A124" s="109"/>
      <c r="B124" s="109"/>
      <c r="C124" s="109"/>
      <c r="D124" s="109"/>
      <c r="E124" s="109"/>
      <c r="F124" s="216"/>
      <c r="G124" s="216"/>
      <c r="H124" s="217"/>
      <c r="I124" s="218"/>
      <c r="J124" s="217"/>
      <c r="K124" s="2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</row>
    <row r="125" spans="1:24" ht="12" customHeight="1">
      <c r="A125" s="109"/>
      <c r="B125" s="109"/>
      <c r="C125" s="109"/>
      <c r="D125" s="109"/>
      <c r="E125" s="109"/>
      <c r="F125" s="216"/>
      <c r="G125" s="216"/>
      <c r="H125" s="217"/>
      <c r="I125" s="218"/>
      <c r="J125" s="217"/>
      <c r="K125" s="2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</row>
    <row r="126" spans="1:24" ht="12" customHeight="1">
      <c r="A126" s="109"/>
      <c r="B126" s="109"/>
      <c r="C126" s="109"/>
      <c r="D126" s="109"/>
      <c r="E126" s="109"/>
      <c r="F126" s="216"/>
      <c r="G126" s="216"/>
      <c r="H126" s="217"/>
      <c r="I126" s="218"/>
      <c r="J126" s="217"/>
      <c r="K126" s="216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spans="1:24" ht="12" customHeight="1">
      <c r="A127" s="109"/>
      <c r="B127" s="109"/>
      <c r="C127" s="109"/>
      <c r="D127" s="109"/>
      <c r="E127" s="109"/>
      <c r="F127" s="216"/>
      <c r="G127" s="216"/>
      <c r="H127" s="217"/>
      <c r="I127" s="218"/>
      <c r="J127" s="217"/>
      <c r="K127" s="216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spans="1:24" ht="12" customHeight="1">
      <c r="A128" s="109"/>
      <c r="B128" s="109"/>
      <c r="C128" s="109"/>
      <c r="D128" s="109"/>
      <c r="E128" s="109"/>
      <c r="F128" s="216"/>
      <c r="G128" s="216"/>
      <c r="H128" s="217"/>
      <c r="I128" s="218"/>
      <c r="J128" s="217"/>
      <c r="K128" s="216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spans="1:24" ht="12" customHeight="1">
      <c r="A129" s="109"/>
      <c r="B129" s="109"/>
      <c r="C129" s="109"/>
      <c r="D129" s="109"/>
      <c r="E129" s="109"/>
      <c r="F129" s="216"/>
      <c r="G129" s="216"/>
      <c r="H129" s="217"/>
      <c r="I129" s="218"/>
      <c r="J129" s="217"/>
      <c r="K129" s="216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spans="1:24" ht="12" customHeight="1">
      <c r="A130" s="109"/>
      <c r="B130" s="109"/>
      <c r="C130" s="109"/>
      <c r="D130" s="109"/>
      <c r="E130" s="109"/>
      <c r="F130" s="216"/>
      <c r="G130" s="216"/>
      <c r="H130" s="217"/>
      <c r="I130" s="218"/>
      <c r="J130" s="217"/>
      <c r="K130" s="216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</row>
    <row r="131" spans="1:24" ht="12" customHeight="1">
      <c r="A131" s="109"/>
      <c r="B131" s="109"/>
      <c r="C131" s="109"/>
      <c r="D131" s="109"/>
      <c r="E131" s="109"/>
      <c r="F131" s="216"/>
      <c r="G131" s="216"/>
      <c r="H131" s="217"/>
      <c r="I131" s="218"/>
      <c r="J131" s="217"/>
      <c r="K131" s="216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</row>
    <row r="132" spans="1:24" ht="12" customHeight="1">
      <c r="A132" s="109"/>
      <c r="B132" s="109"/>
      <c r="C132" s="109"/>
      <c r="D132" s="109"/>
      <c r="E132" s="109"/>
      <c r="F132" s="216"/>
      <c r="G132" s="216"/>
      <c r="H132" s="217"/>
      <c r="I132" s="218"/>
      <c r="J132" s="217"/>
      <c r="K132" s="2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</row>
    <row r="133" spans="1:24" ht="12" customHeight="1">
      <c r="A133" s="109"/>
      <c r="B133" s="109"/>
      <c r="C133" s="109"/>
      <c r="D133" s="109"/>
      <c r="E133" s="109"/>
      <c r="F133" s="216"/>
      <c r="G133" s="216"/>
      <c r="H133" s="217"/>
      <c r="I133" s="218"/>
      <c r="J133" s="217"/>
      <c r="K133" s="2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</row>
    <row r="134" spans="1:24" ht="12" customHeight="1">
      <c r="A134" s="109"/>
      <c r="B134" s="109"/>
      <c r="C134" s="109"/>
      <c r="D134" s="109"/>
      <c r="E134" s="109"/>
      <c r="F134" s="216"/>
      <c r="G134" s="216"/>
      <c r="H134" s="217"/>
      <c r="I134" s="218"/>
      <c r="J134" s="217"/>
      <c r="K134" s="216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spans="1:24" ht="12" customHeight="1">
      <c r="A135" s="109"/>
      <c r="B135" s="109"/>
      <c r="C135" s="109"/>
      <c r="D135" s="109"/>
      <c r="E135" s="109"/>
      <c r="F135" s="216"/>
      <c r="G135" s="216"/>
      <c r="H135" s="217"/>
      <c r="I135" s="218"/>
      <c r="J135" s="217"/>
      <c r="K135" s="216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spans="1:24" ht="12" customHeight="1">
      <c r="A136" s="109"/>
      <c r="B136" s="109"/>
      <c r="C136" s="109"/>
      <c r="D136" s="109"/>
      <c r="E136" s="109"/>
      <c r="F136" s="216"/>
      <c r="G136" s="216"/>
      <c r="H136" s="217"/>
      <c r="I136" s="218"/>
      <c r="J136" s="217"/>
      <c r="K136" s="216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spans="1:24" ht="12" customHeight="1">
      <c r="A137" s="109"/>
      <c r="B137" s="109"/>
      <c r="C137" s="109"/>
      <c r="D137" s="109"/>
      <c r="E137" s="109"/>
      <c r="F137" s="216"/>
      <c r="G137" s="216"/>
      <c r="H137" s="217"/>
      <c r="I137" s="218"/>
      <c r="J137" s="217"/>
      <c r="K137" s="216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</row>
    <row r="138" spans="1:24" ht="12" customHeight="1">
      <c r="A138" s="109"/>
      <c r="B138" s="109"/>
      <c r="C138" s="109"/>
      <c r="D138" s="109"/>
      <c r="E138" s="109"/>
      <c r="F138" s="216"/>
      <c r="G138" s="216"/>
      <c r="H138" s="217"/>
      <c r="I138" s="218"/>
      <c r="J138" s="217"/>
      <c r="K138" s="216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</row>
    <row r="139" spans="1:24" ht="12" customHeight="1">
      <c r="A139" s="109"/>
      <c r="B139" s="109"/>
      <c r="C139" s="109"/>
      <c r="D139" s="109"/>
      <c r="E139" s="109"/>
      <c r="F139" s="216"/>
      <c r="G139" s="216"/>
      <c r="H139" s="217"/>
      <c r="I139" s="218"/>
      <c r="J139" s="217"/>
      <c r="K139" s="216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</row>
    <row r="140" spans="1:24" ht="12" customHeight="1">
      <c r="A140" s="109"/>
      <c r="B140" s="109"/>
      <c r="C140" s="109"/>
      <c r="D140" s="109"/>
      <c r="E140" s="109"/>
      <c r="F140" s="216"/>
      <c r="G140" s="216"/>
      <c r="H140" s="217"/>
      <c r="I140" s="218"/>
      <c r="J140" s="217"/>
      <c r="K140" s="216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</row>
    <row r="141" spans="1:24" ht="12" customHeight="1">
      <c r="A141" s="109"/>
      <c r="B141" s="109"/>
      <c r="C141" s="109"/>
      <c r="D141" s="109"/>
      <c r="E141" s="109"/>
      <c r="F141" s="216"/>
      <c r="G141" s="216"/>
      <c r="H141" s="217"/>
      <c r="I141" s="218"/>
      <c r="J141" s="217"/>
      <c r="K141" s="216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</row>
    <row r="142" spans="1:24" ht="12" customHeight="1">
      <c r="A142" s="109"/>
      <c r="B142" s="109"/>
      <c r="C142" s="109"/>
      <c r="D142" s="109"/>
      <c r="E142" s="109"/>
      <c r="F142" s="216"/>
      <c r="G142" s="216"/>
      <c r="H142" s="217"/>
      <c r="I142" s="218"/>
      <c r="J142" s="217"/>
      <c r="K142" s="216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ht="12" customHeight="1">
      <c r="A143" s="109"/>
      <c r="B143" s="109"/>
      <c r="C143" s="109"/>
      <c r="D143" s="109"/>
      <c r="E143" s="109"/>
      <c r="F143" s="216"/>
      <c r="G143" s="216"/>
      <c r="H143" s="217"/>
      <c r="I143" s="218"/>
      <c r="J143" s="217"/>
      <c r="K143" s="216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spans="1:24" ht="12" customHeight="1">
      <c r="A144" s="109"/>
      <c r="B144" s="109"/>
      <c r="C144" s="109"/>
      <c r="D144" s="109"/>
      <c r="E144" s="109"/>
      <c r="F144" s="216"/>
      <c r="G144" s="216"/>
      <c r="H144" s="217"/>
      <c r="I144" s="218"/>
      <c r="J144" s="217"/>
      <c r="K144" s="216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</row>
    <row r="145" spans="1:24" ht="12" customHeight="1">
      <c r="A145" s="109"/>
      <c r="B145" s="109"/>
      <c r="C145" s="109"/>
      <c r="D145" s="109"/>
      <c r="E145" s="109"/>
      <c r="F145" s="216"/>
      <c r="G145" s="216"/>
      <c r="H145" s="217"/>
      <c r="I145" s="218"/>
      <c r="J145" s="217"/>
      <c r="K145" s="216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spans="1:24" ht="12" customHeight="1">
      <c r="A146" s="109"/>
      <c r="B146" s="109"/>
      <c r="C146" s="109"/>
      <c r="D146" s="109"/>
      <c r="E146" s="109"/>
      <c r="F146" s="216"/>
      <c r="G146" s="216"/>
      <c r="H146" s="217"/>
      <c r="I146" s="218"/>
      <c r="J146" s="217"/>
      <c r="K146" s="216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</row>
    <row r="147" spans="1:24" ht="12" customHeight="1">
      <c r="A147" s="109"/>
      <c r="B147" s="109"/>
      <c r="C147" s="109"/>
      <c r="D147" s="109"/>
      <c r="E147" s="109"/>
      <c r="F147" s="216"/>
      <c r="G147" s="216"/>
      <c r="H147" s="217"/>
      <c r="I147" s="218"/>
      <c r="J147" s="217"/>
      <c r="K147" s="216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</row>
    <row r="148" spans="1:24" ht="12" customHeight="1">
      <c r="A148" s="109"/>
      <c r="B148" s="109"/>
      <c r="C148" s="109"/>
      <c r="D148" s="109"/>
      <c r="E148" s="109"/>
      <c r="F148" s="216"/>
      <c r="G148" s="216"/>
      <c r="H148" s="217"/>
      <c r="I148" s="218"/>
      <c r="J148" s="217"/>
      <c r="K148" s="216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</row>
    <row r="149" spans="1:24" ht="12" customHeight="1">
      <c r="A149" s="109"/>
      <c r="B149" s="109"/>
      <c r="C149" s="109"/>
      <c r="D149" s="109"/>
      <c r="E149" s="109"/>
      <c r="F149" s="216"/>
      <c r="G149" s="216"/>
      <c r="H149" s="217"/>
      <c r="I149" s="218"/>
      <c r="J149" s="217"/>
      <c r="K149" s="216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</row>
    <row r="150" spans="1:24" ht="12" customHeight="1">
      <c r="A150" s="109"/>
      <c r="B150" s="109"/>
      <c r="C150" s="109"/>
      <c r="D150" s="109"/>
      <c r="E150" s="109"/>
      <c r="F150" s="216"/>
      <c r="G150" s="216"/>
      <c r="H150" s="217"/>
      <c r="I150" s="218"/>
      <c r="J150" s="217"/>
      <c r="K150" s="216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spans="1:24" ht="12" customHeight="1">
      <c r="A151" s="109"/>
      <c r="B151" s="109"/>
      <c r="C151" s="109"/>
      <c r="D151" s="109"/>
      <c r="E151" s="109"/>
      <c r="F151" s="216"/>
      <c r="G151" s="216"/>
      <c r="H151" s="217"/>
      <c r="I151" s="218"/>
      <c r="J151" s="217"/>
      <c r="K151" s="216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</row>
    <row r="152" spans="1:24" ht="12" customHeight="1">
      <c r="A152" s="109"/>
      <c r="B152" s="109"/>
      <c r="C152" s="109"/>
      <c r="D152" s="109"/>
      <c r="E152" s="109"/>
      <c r="F152" s="216"/>
      <c r="G152" s="216"/>
      <c r="H152" s="217"/>
      <c r="I152" s="218"/>
      <c r="J152" s="217"/>
      <c r="K152" s="216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spans="1:24" ht="12" customHeight="1">
      <c r="A153" s="109"/>
      <c r="B153" s="109"/>
      <c r="C153" s="109"/>
      <c r="D153" s="109"/>
      <c r="E153" s="109"/>
      <c r="F153" s="216"/>
      <c r="G153" s="216"/>
      <c r="H153" s="217"/>
      <c r="I153" s="218"/>
      <c r="J153" s="217"/>
      <c r="K153" s="216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spans="1:24" ht="12" customHeight="1">
      <c r="A154" s="109"/>
      <c r="B154" s="109"/>
      <c r="C154" s="109"/>
      <c r="D154" s="109"/>
      <c r="E154" s="109"/>
      <c r="F154" s="216"/>
      <c r="G154" s="216"/>
      <c r="H154" s="217"/>
      <c r="I154" s="218"/>
      <c r="J154" s="217"/>
      <c r="K154" s="216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</row>
    <row r="155" spans="1:24" ht="12" customHeight="1">
      <c r="A155" s="109"/>
      <c r="B155" s="109"/>
      <c r="C155" s="109"/>
      <c r="D155" s="109"/>
      <c r="E155" s="109"/>
      <c r="F155" s="216"/>
      <c r="G155" s="216"/>
      <c r="H155" s="217"/>
      <c r="I155" s="218"/>
      <c r="J155" s="217"/>
      <c r="K155" s="2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</row>
    <row r="156" spans="1:24" ht="12" customHeight="1">
      <c r="A156" s="109"/>
      <c r="B156" s="109"/>
      <c r="C156" s="109"/>
      <c r="D156" s="109"/>
      <c r="E156" s="109"/>
      <c r="F156" s="216"/>
      <c r="G156" s="216"/>
      <c r="H156" s="217"/>
      <c r="I156" s="218"/>
      <c r="J156" s="217"/>
      <c r="K156" s="2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</row>
    <row r="157" spans="1:24" ht="12" customHeight="1">
      <c r="A157" s="109"/>
      <c r="B157" s="109"/>
      <c r="C157" s="109"/>
      <c r="D157" s="109"/>
      <c r="E157" s="109"/>
      <c r="F157" s="216"/>
      <c r="G157" s="216"/>
      <c r="H157" s="217"/>
      <c r="I157" s="218"/>
      <c r="J157" s="217"/>
      <c r="K157" s="216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</row>
    <row r="158" spans="1:24" ht="12" customHeight="1">
      <c r="A158" s="109"/>
      <c r="B158" s="109"/>
      <c r="C158" s="109"/>
      <c r="D158" s="109"/>
      <c r="E158" s="109"/>
      <c r="F158" s="216"/>
      <c r="G158" s="216"/>
      <c r="H158" s="217"/>
      <c r="I158" s="218"/>
      <c r="J158" s="217"/>
      <c r="K158" s="216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</row>
    <row r="159" spans="1:24" ht="12" customHeight="1">
      <c r="A159" s="109"/>
      <c r="B159" s="109"/>
      <c r="C159" s="109"/>
      <c r="D159" s="109"/>
      <c r="E159" s="109"/>
      <c r="F159" s="216"/>
      <c r="G159" s="216"/>
      <c r="H159" s="217"/>
      <c r="I159" s="218"/>
      <c r="J159" s="217"/>
      <c r="K159" s="216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spans="1:24" ht="12" customHeight="1">
      <c r="A160" s="109"/>
      <c r="B160" s="109"/>
      <c r="C160" s="109"/>
      <c r="D160" s="109"/>
      <c r="E160" s="109"/>
      <c r="F160" s="216"/>
      <c r="G160" s="216"/>
      <c r="H160" s="217"/>
      <c r="I160" s="218"/>
      <c r="J160" s="217"/>
      <c r="K160" s="216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spans="1:24" ht="12" customHeight="1">
      <c r="A161" s="109"/>
      <c r="B161" s="109"/>
      <c r="C161" s="109"/>
      <c r="D161" s="109"/>
      <c r="E161" s="109"/>
      <c r="F161" s="216"/>
      <c r="G161" s="216"/>
      <c r="H161" s="217"/>
      <c r="I161" s="218"/>
      <c r="J161" s="217"/>
      <c r="K161" s="216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spans="1:24" ht="12" customHeight="1">
      <c r="A162" s="109"/>
      <c r="B162" s="109"/>
      <c r="C162" s="109"/>
      <c r="D162" s="109"/>
      <c r="E162" s="109"/>
      <c r="F162" s="216"/>
      <c r="G162" s="216"/>
      <c r="H162" s="217"/>
      <c r="I162" s="218"/>
      <c r="J162" s="217"/>
      <c r="K162" s="216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</row>
    <row r="163" spans="1:24" ht="12" customHeight="1">
      <c r="A163" s="109"/>
      <c r="B163" s="109"/>
      <c r="C163" s="109"/>
      <c r="D163" s="109"/>
      <c r="E163" s="109"/>
      <c r="F163" s="216"/>
      <c r="G163" s="216"/>
      <c r="H163" s="217"/>
      <c r="I163" s="218"/>
      <c r="J163" s="217"/>
      <c r="K163" s="216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</row>
    <row r="164" spans="1:24" ht="12" customHeight="1">
      <c r="A164" s="109"/>
      <c r="B164" s="109"/>
      <c r="C164" s="109"/>
      <c r="D164" s="109"/>
      <c r="E164" s="109"/>
      <c r="F164" s="216"/>
      <c r="G164" s="216"/>
      <c r="H164" s="217"/>
      <c r="I164" s="218"/>
      <c r="J164" s="217"/>
      <c r="K164" s="216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</row>
    <row r="165" spans="1:24" ht="12" customHeight="1">
      <c r="A165" s="109"/>
      <c r="B165" s="109"/>
      <c r="C165" s="109"/>
      <c r="D165" s="109"/>
      <c r="E165" s="109"/>
      <c r="F165" s="216"/>
      <c r="G165" s="216"/>
      <c r="H165" s="217"/>
      <c r="I165" s="218"/>
      <c r="J165" s="217"/>
      <c r="K165" s="216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</row>
    <row r="166" spans="1:24" ht="12" customHeight="1">
      <c r="A166" s="109"/>
      <c r="B166" s="109"/>
      <c r="C166" s="109"/>
      <c r="D166" s="109"/>
      <c r="E166" s="109"/>
      <c r="F166" s="216"/>
      <c r="G166" s="216"/>
      <c r="H166" s="217"/>
      <c r="I166" s="218"/>
      <c r="J166" s="217"/>
      <c r="K166" s="216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spans="1:24" ht="12" customHeight="1">
      <c r="A167" s="109"/>
      <c r="B167" s="109"/>
      <c r="C167" s="109"/>
      <c r="D167" s="109"/>
      <c r="E167" s="109"/>
      <c r="F167" s="216"/>
      <c r="G167" s="216"/>
      <c r="H167" s="217"/>
      <c r="I167" s="218"/>
      <c r="J167" s="217"/>
      <c r="K167" s="216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spans="1:24" ht="12" customHeight="1">
      <c r="A168" s="109"/>
      <c r="B168" s="109"/>
      <c r="C168" s="109"/>
      <c r="D168" s="109"/>
      <c r="E168" s="109"/>
      <c r="F168" s="216"/>
      <c r="G168" s="216"/>
      <c r="H168" s="217"/>
      <c r="I168" s="218"/>
      <c r="J168" s="217"/>
      <c r="K168" s="216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spans="1:24" ht="12" customHeight="1">
      <c r="A169" s="109"/>
      <c r="B169" s="109"/>
      <c r="C169" s="109"/>
      <c r="D169" s="109"/>
      <c r="E169" s="109"/>
      <c r="F169" s="216"/>
      <c r="G169" s="216"/>
      <c r="H169" s="217"/>
      <c r="I169" s="218"/>
      <c r="J169" s="217"/>
      <c r="K169" s="216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spans="1:24" ht="12" customHeight="1">
      <c r="A170" s="109"/>
      <c r="B170" s="109"/>
      <c r="C170" s="109"/>
      <c r="D170" s="109"/>
      <c r="E170" s="109"/>
      <c r="F170" s="216"/>
      <c r="G170" s="216"/>
      <c r="H170" s="217"/>
      <c r="I170" s="218"/>
      <c r="J170" s="217"/>
      <c r="K170" s="216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</row>
    <row r="171" spans="1:24" ht="12" customHeight="1">
      <c r="A171" s="109"/>
      <c r="B171" s="109"/>
      <c r="C171" s="109"/>
      <c r="D171" s="109"/>
      <c r="E171" s="109"/>
      <c r="F171" s="216"/>
      <c r="G171" s="216"/>
      <c r="H171" s="217"/>
      <c r="I171" s="218"/>
      <c r="J171" s="217"/>
      <c r="K171" s="216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</row>
    <row r="172" spans="1:24" ht="12" customHeight="1">
      <c r="A172" s="109"/>
      <c r="B172" s="109"/>
      <c r="C172" s="109"/>
      <c r="D172" s="109"/>
      <c r="E172" s="109"/>
      <c r="F172" s="216"/>
      <c r="G172" s="216"/>
      <c r="H172" s="217"/>
      <c r="I172" s="218"/>
      <c r="J172" s="217"/>
      <c r="K172" s="216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</row>
    <row r="173" spans="1:24" ht="12" customHeight="1">
      <c r="A173" s="109"/>
      <c r="B173" s="109"/>
      <c r="C173" s="109"/>
      <c r="D173" s="109"/>
      <c r="E173" s="109"/>
      <c r="F173" s="216"/>
      <c r="G173" s="216"/>
      <c r="H173" s="217"/>
      <c r="I173" s="218"/>
      <c r="J173" s="217"/>
      <c r="K173" s="216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</row>
    <row r="174" spans="1:24" ht="12" customHeight="1">
      <c r="A174" s="109"/>
      <c r="B174" s="109"/>
      <c r="C174" s="109"/>
      <c r="D174" s="109"/>
      <c r="E174" s="109"/>
      <c r="F174" s="216"/>
      <c r="G174" s="216"/>
      <c r="H174" s="217"/>
      <c r="I174" s="218"/>
      <c r="J174" s="217"/>
      <c r="K174" s="216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spans="1:24" ht="12" customHeight="1">
      <c r="A175" s="109"/>
      <c r="B175" s="109"/>
      <c r="C175" s="109"/>
      <c r="D175" s="109"/>
      <c r="E175" s="109"/>
      <c r="F175" s="216"/>
      <c r="G175" s="216"/>
      <c r="H175" s="217"/>
      <c r="I175" s="218"/>
      <c r="J175" s="217"/>
      <c r="K175" s="216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spans="1:24" ht="12" customHeight="1">
      <c r="A176" s="109"/>
      <c r="B176" s="109"/>
      <c r="C176" s="109"/>
      <c r="D176" s="109"/>
      <c r="E176" s="109"/>
      <c r="F176" s="216"/>
      <c r="G176" s="216"/>
      <c r="H176" s="217"/>
      <c r="I176" s="218"/>
      <c r="J176" s="217"/>
      <c r="K176" s="216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spans="1:24" ht="12" customHeight="1">
      <c r="A177" s="109"/>
      <c r="B177" s="109"/>
      <c r="C177" s="109"/>
      <c r="D177" s="109"/>
      <c r="E177" s="109"/>
      <c r="F177" s="216"/>
      <c r="G177" s="216"/>
      <c r="H177" s="217"/>
      <c r="I177" s="218"/>
      <c r="J177" s="217"/>
      <c r="K177" s="216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spans="1:24" ht="12" customHeight="1">
      <c r="A178" s="109"/>
      <c r="B178" s="109"/>
      <c r="C178" s="109"/>
      <c r="D178" s="109"/>
      <c r="E178" s="109"/>
      <c r="F178" s="216"/>
      <c r="G178" s="216"/>
      <c r="H178" s="217"/>
      <c r="I178" s="218"/>
      <c r="J178" s="217"/>
      <c r="K178" s="216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</row>
    <row r="179" spans="1:24" ht="12" customHeight="1">
      <c r="A179" s="109"/>
      <c r="B179" s="109"/>
      <c r="C179" s="109"/>
      <c r="D179" s="109"/>
      <c r="E179" s="109"/>
      <c r="F179" s="216"/>
      <c r="G179" s="216"/>
      <c r="H179" s="217"/>
      <c r="I179" s="218"/>
      <c r="J179" s="217"/>
      <c r="K179" s="216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</row>
    <row r="180" spans="1:24" ht="12" customHeight="1">
      <c r="A180" s="109"/>
      <c r="B180" s="109"/>
      <c r="C180" s="109"/>
      <c r="D180" s="109"/>
      <c r="E180" s="109"/>
      <c r="F180" s="216"/>
      <c r="G180" s="216"/>
      <c r="H180" s="217"/>
      <c r="I180" s="218"/>
      <c r="J180" s="217"/>
      <c r="K180" s="216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</row>
    <row r="181" spans="1:24" ht="12" customHeight="1">
      <c r="A181" s="109"/>
      <c r="B181" s="109"/>
      <c r="C181" s="109"/>
      <c r="D181" s="109"/>
      <c r="E181" s="109"/>
      <c r="F181" s="216"/>
      <c r="G181" s="216"/>
      <c r="H181" s="217"/>
      <c r="I181" s="218"/>
      <c r="J181" s="217"/>
      <c r="K181" s="216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</row>
    <row r="182" spans="1:24" ht="12" customHeight="1">
      <c r="A182" s="109"/>
      <c r="B182" s="109"/>
      <c r="C182" s="109"/>
      <c r="D182" s="109"/>
      <c r="E182" s="109"/>
      <c r="F182" s="216"/>
      <c r="G182" s="216"/>
      <c r="H182" s="217"/>
      <c r="I182" s="218"/>
      <c r="J182" s="217"/>
      <c r="K182" s="216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spans="1:24" ht="12" customHeight="1">
      <c r="A183" s="109"/>
      <c r="B183" s="109"/>
      <c r="C183" s="109"/>
      <c r="D183" s="109"/>
      <c r="E183" s="109"/>
      <c r="F183" s="216"/>
      <c r="G183" s="216"/>
      <c r="H183" s="217"/>
      <c r="I183" s="218"/>
      <c r="J183" s="217"/>
      <c r="K183" s="216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spans="1:24" ht="12" customHeight="1">
      <c r="A184" s="109"/>
      <c r="B184" s="109"/>
      <c r="C184" s="109"/>
      <c r="D184" s="109"/>
      <c r="E184" s="109"/>
      <c r="F184" s="216"/>
      <c r="G184" s="216"/>
      <c r="H184" s="217"/>
      <c r="I184" s="218"/>
      <c r="J184" s="217"/>
      <c r="K184" s="216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spans="1:24" ht="12" customHeight="1">
      <c r="A185" s="109"/>
      <c r="B185" s="109"/>
      <c r="C185" s="109"/>
      <c r="D185" s="109"/>
      <c r="E185" s="109"/>
      <c r="F185" s="216"/>
      <c r="G185" s="216"/>
      <c r="H185" s="217"/>
      <c r="I185" s="218"/>
      <c r="J185" s="217"/>
      <c r="K185" s="216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spans="1:24" ht="12" customHeight="1">
      <c r="A186" s="109"/>
      <c r="B186" s="109"/>
      <c r="C186" s="109"/>
      <c r="D186" s="109"/>
      <c r="E186" s="109"/>
      <c r="F186" s="216"/>
      <c r="G186" s="216"/>
      <c r="H186" s="217"/>
      <c r="I186" s="218"/>
      <c r="J186" s="217"/>
      <c r="K186" s="216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</row>
    <row r="187" spans="1:24" ht="12" customHeight="1">
      <c r="A187" s="109"/>
      <c r="B187" s="109"/>
      <c r="C187" s="109"/>
      <c r="D187" s="109"/>
      <c r="E187" s="109"/>
      <c r="F187" s="216"/>
      <c r="G187" s="216"/>
      <c r="H187" s="217"/>
      <c r="I187" s="218"/>
      <c r="J187" s="217"/>
      <c r="K187" s="216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</row>
    <row r="188" spans="1:24" ht="12" customHeight="1">
      <c r="A188" s="109"/>
      <c r="B188" s="109"/>
      <c r="C188" s="109"/>
      <c r="D188" s="109"/>
      <c r="E188" s="109"/>
      <c r="F188" s="216"/>
      <c r="G188" s="216"/>
      <c r="H188" s="217"/>
      <c r="I188" s="218"/>
      <c r="J188" s="217"/>
      <c r="K188" s="216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</row>
    <row r="189" spans="1:24" ht="12" customHeight="1">
      <c r="A189" s="109"/>
      <c r="B189" s="109"/>
      <c r="C189" s="109"/>
      <c r="D189" s="109"/>
      <c r="E189" s="109"/>
      <c r="F189" s="216"/>
      <c r="G189" s="216"/>
      <c r="H189" s="217"/>
      <c r="I189" s="218"/>
      <c r="J189" s="217"/>
      <c r="K189" s="216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</row>
    <row r="190" spans="1:24" ht="12" customHeight="1">
      <c r="A190" s="109"/>
      <c r="B190" s="109"/>
      <c r="C190" s="109"/>
      <c r="D190" s="109"/>
      <c r="E190" s="109"/>
      <c r="F190" s="216"/>
      <c r="G190" s="216"/>
      <c r="H190" s="217"/>
      <c r="I190" s="218"/>
      <c r="J190" s="217"/>
      <c r="K190" s="216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spans="1:24" ht="12" customHeight="1">
      <c r="A191" s="109"/>
      <c r="B191" s="109"/>
      <c r="C191" s="109"/>
      <c r="D191" s="109"/>
      <c r="E191" s="109"/>
      <c r="F191" s="216"/>
      <c r="G191" s="216"/>
      <c r="H191" s="217"/>
      <c r="I191" s="218"/>
      <c r="J191" s="217"/>
      <c r="K191" s="216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4" ht="12" customHeight="1">
      <c r="A192" s="109"/>
      <c r="B192" s="109"/>
      <c r="C192" s="109"/>
      <c r="D192" s="109"/>
      <c r="E192" s="109"/>
      <c r="F192" s="216"/>
      <c r="G192" s="216"/>
      <c r="H192" s="217"/>
      <c r="I192" s="218"/>
      <c r="J192" s="217"/>
      <c r="K192" s="216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spans="1:24" ht="12" customHeight="1">
      <c r="A193" s="109"/>
      <c r="B193" s="109"/>
      <c r="C193" s="109"/>
      <c r="D193" s="109"/>
      <c r="E193" s="109"/>
      <c r="F193" s="216"/>
      <c r="G193" s="216"/>
      <c r="H193" s="217"/>
      <c r="I193" s="218"/>
      <c r="J193" s="217"/>
      <c r="K193" s="216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</row>
    <row r="194" spans="1:24" ht="12" customHeight="1">
      <c r="A194" s="109"/>
      <c r="B194" s="109"/>
      <c r="C194" s="109"/>
      <c r="D194" s="109"/>
      <c r="E194" s="109"/>
      <c r="F194" s="216"/>
      <c r="G194" s="216"/>
      <c r="H194" s="217"/>
      <c r="I194" s="218"/>
      <c r="J194" s="217"/>
      <c r="K194" s="216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</row>
    <row r="195" spans="1:24" ht="12" customHeight="1">
      <c r="A195" s="109"/>
      <c r="B195" s="109"/>
      <c r="C195" s="109"/>
      <c r="D195" s="109"/>
      <c r="E195" s="109"/>
      <c r="F195" s="216"/>
      <c r="G195" s="216"/>
      <c r="H195" s="217"/>
      <c r="I195" s="218"/>
      <c r="J195" s="217"/>
      <c r="K195" s="2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</row>
    <row r="196" spans="1:24" ht="12" customHeight="1">
      <c r="A196" s="109"/>
      <c r="B196" s="109"/>
      <c r="C196" s="109"/>
      <c r="D196" s="109"/>
      <c r="E196" s="109"/>
      <c r="F196" s="216"/>
      <c r="G196" s="216"/>
      <c r="H196" s="217"/>
      <c r="I196" s="218"/>
      <c r="J196" s="217"/>
      <c r="K196" s="216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</row>
    <row r="197" spans="1:24" ht="12" customHeight="1">
      <c r="A197" s="109"/>
      <c r="B197" s="109"/>
      <c r="C197" s="109"/>
      <c r="D197" s="109"/>
      <c r="E197" s="109"/>
      <c r="F197" s="216"/>
      <c r="G197" s="216"/>
      <c r="H197" s="217"/>
      <c r="I197" s="218"/>
      <c r="J197" s="217"/>
      <c r="K197" s="216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</row>
    <row r="198" spans="1:24" ht="12" customHeight="1">
      <c r="A198" s="109"/>
      <c r="B198" s="109"/>
      <c r="C198" s="109"/>
      <c r="D198" s="109"/>
      <c r="E198" s="109"/>
      <c r="F198" s="216"/>
      <c r="G198" s="216"/>
      <c r="H198" s="217"/>
      <c r="I198" s="218"/>
      <c r="J198" s="217"/>
      <c r="K198" s="216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spans="1:24" ht="12" customHeight="1">
      <c r="A199" s="109"/>
      <c r="B199" s="109"/>
      <c r="C199" s="109"/>
      <c r="D199" s="109"/>
      <c r="E199" s="109"/>
      <c r="F199" s="216"/>
      <c r="G199" s="216"/>
      <c r="H199" s="217"/>
      <c r="I199" s="218"/>
      <c r="J199" s="217"/>
      <c r="K199" s="2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spans="1:24" ht="12" customHeight="1">
      <c r="A200" s="109"/>
      <c r="B200" s="109"/>
      <c r="C200" s="109"/>
      <c r="D200" s="109"/>
      <c r="E200" s="109"/>
      <c r="F200" s="216"/>
      <c r="G200" s="216"/>
      <c r="H200" s="217"/>
      <c r="I200" s="218"/>
      <c r="J200" s="217"/>
      <c r="K200" s="2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</row>
    <row r="201" spans="1:24" ht="12" customHeight="1">
      <c r="A201" s="109"/>
      <c r="B201" s="109"/>
      <c r="C201" s="109"/>
      <c r="D201" s="109"/>
      <c r="E201" s="109"/>
      <c r="F201" s="216"/>
      <c r="G201" s="216"/>
      <c r="H201" s="217"/>
      <c r="I201" s="218"/>
      <c r="J201" s="217"/>
      <c r="K201" s="216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spans="1:24" ht="12" customHeight="1">
      <c r="A202" s="109"/>
      <c r="B202" s="109"/>
      <c r="C202" s="109"/>
      <c r="D202" s="109"/>
      <c r="E202" s="109"/>
      <c r="F202" s="216"/>
      <c r="G202" s="216"/>
      <c r="H202" s="217"/>
      <c r="I202" s="218"/>
      <c r="J202" s="217"/>
      <c r="K202" s="216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</row>
    <row r="203" spans="1:24" ht="12" customHeight="1">
      <c r="A203" s="109"/>
      <c r="B203" s="109"/>
      <c r="C203" s="109"/>
      <c r="D203" s="109"/>
      <c r="E203" s="109"/>
      <c r="F203" s="216"/>
      <c r="G203" s="216"/>
      <c r="H203" s="217"/>
      <c r="I203" s="218"/>
      <c r="J203" s="217"/>
      <c r="K203" s="216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</row>
    <row r="204" spans="1:24" ht="12" customHeight="1">
      <c r="A204" s="109"/>
      <c r="B204" s="109"/>
      <c r="C204" s="109"/>
      <c r="D204" s="109"/>
      <c r="E204" s="109"/>
      <c r="F204" s="216"/>
      <c r="G204" s="216"/>
      <c r="H204" s="217"/>
      <c r="I204" s="218"/>
      <c r="J204" s="217"/>
      <c r="K204" s="216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</row>
    <row r="205" spans="1:24" ht="12" customHeight="1">
      <c r="A205" s="109"/>
      <c r="B205" s="109"/>
      <c r="C205" s="109"/>
      <c r="D205" s="109"/>
      <c r="E205" s="109"/>
      <c r="F205" s="216"/>
      <c r="G205" s="216"/>
      <c r="H205" s="217"/>
      <c r="I205" s="218"/>
      <c r="J205" s="217"/>
      <c r="K205" s="216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</row>
    <row r="206" spans="1:24" ht="12" customHeight="1">
      <c r="A206" s="109"/>
      <c r="B206" s="109"/>
      <c r="C206" s="109"/>
      <c r="D206" s="109"/>
      <c r="E206" s="109"/>
      <c r="F206" s="216"/>
      <c r="G206" s="216"/>
      <c r="H206" s="217"/>
      <c r="I206" s="218"/>
      <c r="J206" s="217"/>
      <c r="K206" s="216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spans="1:24" ht="12" customHeight="1">
      <c r="A207" s="109"/>
      <c r="B207" s="109"/>
      <c r="C207" s="109"/>
      <c r="D207" s="109"/>
      <c r="E207" s="109"/>
      <c r="F207" s="216"/>
      <c r="G207" s="216"/>
      <c r="H207" s="217"/>
      <c r="I207" s="218"/>
      <c r="J207" s="217"/>
      <c r="K207" s="2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</row>
    <row r="208" spans="1:24" ht="12" customHeight="1">
      <c r="A208" s="109"/>
      <c r="B208" s="109"/>
      <c r="C208" s="109"/>
      <c r="D208" s="109"/>
      <c r="E208" s="109"/>
      <c r="F208" s="216"/>
      <c r="G208" s="216"/>
      <c r="H208" s="217"/>
      <c r="I208" s="218"/>
      <c r="J208" s="217"/>
      <c r="K208" s="2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spans="1:24" ht="12" customHeight="1">
      <c r="A209" s="109"/>
      <c r="B209" s="109"/>
      <c r="C209" s="109"/>
      <c r="D209" s="109"/>
      <c r="E209" s="109"/>
      <c r="F209" s="216"/>
      <c r="G209" s="216"/>
      <c r="H209" s="217"/>
      <c r="I209" s="218"/>
      <c r="J209" s="217"/>
      <c r="K209" s="216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spans="1:24" ht="12" customHeight="1">
      <c r="A210" s="109"/>
      <c r="B210" s="109"/>
      <c r="C210" s="109"/>
      <c r="D210" s="109"/>
      <c r="E210" s="109"/>
      <c r="F210" s="216"/>
      <c r="G210" s="216"/>
      <c r="H210" s="217"/>
      <c r="I210" s="218"/>
      <c r="J210" s="217"/>
      <c r="K210" s="216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</row>
    <row r="211" spans="1:24" ht="12" customHeight="1">
      <c r="A211" s="109"/>
      <c r="B211" s="109"/>
      <c r="C211" s="109"/>
      <c r="D211" s="109"/>
      <c r="E211" s="109"/>
      <c r="F211" s="216"/>
      <c r="G211" s="216"/>
      <c r="H211" s="217"/>
      <c r="I211" s="218"/>
      <c r="J211" s="217"/>
      <c r="K211" s="216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</row>
    <row r="212" spans="1:24" ht="12" customHeight="1">
      <c r="A212" s="109"/>
      <c r="B212" s="109"/>
      <c r="C212" s="109"/>
      <c r="D212" s="109"/>
      <c r="E212" s="109"/>
      <c r="F212" s="216"/>
      <c r="G212" s="216"/>
      <c r="H212" s="217"/>
      <c r="I212" s="218"/>
      <c r="J212" s="217"/>
      <c r="K212" s="216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</row>
    <row r="213" spans="1:24" ht="12" customHeight="1">
      <c r="A213" s="109"/>
      <c r="B213" s="109"/>
      <c r="C213" s="109"/>
      <c r="D213" s="109"/>
      <c r="E213" s="109"/>
      <c r="F213" s="216"/>
      <c r="G213" s="216"/>
      <c r="H213" s="217"/>
      <c r="I213" s="218"/>
      <c r="J213" s="217"/>
      <c r="K213" s="216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</row>
    <row r="214" spans="1:24" ht="12" customHeight="1">
      <c r="A214" s="109"/>
      <c r="B214" s="109"/>
      <c r="C214" s="109"/>
      <c r="D214" s="109"/>
      <c r="E214" s="109"/>
      <c r="F214" s="216"/>
      <c r="G214" s="216"/>
      <c r="H214" s="217"/>
      <c r="I214" s="218"/>
      <c r="J214" s="217"/>
      <c r="K214" s="216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</row>
    <row r="215" spans="1:24" ht="12" customHeight="1">
      <c r="A215" s="109"/>
      <c r="B215" s="109"/>
      <c r="C215" s="109"/>
      <c r="D215" s="109"/>
      <c r="E215" s="109"/>
      <c r="F215" s="216"/>
      <c r="G215" s="216"/>
      <c r="H215" s="217"/>
      <c r="I215" s="218"/>
      <c r="J215" s="217"/>
      <c r="K215" s="216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spans="1:24" ht="12" customHeight="1">
      <c r="A216" s="109"/>
      <c r="B216" s="109"/>
      <c r="C216" s="109"/>
      <c r="D216" s="109"/>
      <c r="E216" s="109"/>
      <c r="F216" s="216"/>
      <c r="G216" s="216"/>
      <c r="H216" s="217"/>
      <c r="I216" s="218"/>
      <c r="J216" s="217"/>
      <c r="K216" s="216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spans="1:24" ht="12" customHeight="1">
      <c r="A217" s="109"/>
      <c r="B217" s="109"/>
      <c r="C217" s="109"/>
      <c r="D217" s="109"/>
      <c r="E217" s="109"/>
      <c r="F217" s="216"/>
      <c r="G217" s="216"/>
      <c r="H217" s="217"/>
      <c r="I217" s="218"/>
      <c r="J217" s="217"/>
      <c r="K217" s="216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spans="1:24" ht="12" customHeight="1">
      <c r="A218" s="109"/>
      <c r="B218" s="109"/>
      <c r="C218" s="109"/>
      <c r="D218" s="109"/>
      <c r="E218" s="109"/>
      <c r="F218" s="216"/>
      <c r="G218" s="216"/>
      <c r="H218" s="217"/>
      <c r="I218" s="218"/>
      <c r="J218" s="217"/>
      <c r="K218" s="216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</row>
    <row r="219" spans="1:24" ht="12" customHeight="1">
      <c r="A219" s="109"/>
      <c r="B219" s="109"/>
      <c r="C219" s="109"/>
      <c r="D219" s="109"/>
      <c r="E219" s="109"/>
      <c r="F219" s="216"/>
      <c r="G219" s="216"/>
      <c r="H219" s="217"/>
      <c r="I219" s="218"/>
      <c r="J219" s="217"/>
      <c r="K219" s="216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</row>
    <row r="220" spans="1:24" ht="12" customHeight="1">
      <c r="A220" s="109"/>
      <c r="B220" s="109"/>
      <c r="C220" s="109"/>
      <c r="D220" s="109"/>
      <c r="E220" s="109"/>
      <c r="F220" s="216"/>
      <c r="G220" s="216"/>
      <c r="H220" s="217"/>
      <c r="I220" s="218"/>
      <c r="J220" s="217"/>
      <c r="K220" s="216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</row>
    <row r="221" spans="1:24" ht="12" customHeight="1">
      <c r="A221" s="109"/>
      <c r="B221" s="109"/>
      <c r="C221" s="109"/>
      <c r="D221" s="109"/>
      <c r="E221" s="109"/>
      <c r="F221" s="216"/>
      <c r="G221" s="216"/>
      <c r="H221" s="217"/>
      <c r="I221" s="218"/>
      <c r="J221" s="217"/>
      <c r="K221" s="216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</row>
    <row r="222" spans="1:24" ht="12" customHeight="1">
      <c r="A222" s="109"/>
      <c r="B222" s="109"/>
      <c r="C222" s="109"/>
      <c r="D222" s="109"/>
      <c r="E222" s="109"/>
      <c r="F222" s="216"/>
      <c r="G222" s="216"/>
      <c r="H222" s="217"/>
      <c r="I222" s="218"/>
      <c r="J222" s="217"/>
      <c r="K222" s="216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spans="1:24" ht="12" customHeight="1">
      <c r="A223" s="109"/>
      <c r="B223" s="109"/>
      <c r="C223" s="109"/>
      <c r="D223" s="109"/>
      <c r="E223" s="109"/>
      <c r="F223" s="216"/>
      <c r="G223" s="216"/>
      <c r="H223" s="217"/>
      <c r="I223" s="218"/>
      <c r="J223" s="217"/>
      <c r="K223" s="216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spans="1:24" ht="12" customHeight="1">
      <c r="A224" s="109"/>
      <c r="B224" s="109"/>
      <c r="C224" s="109"/>
      <c r="D224" s="109"/>
      <c r="E224" s="109"/>
      <c r="F224" s="216"/>
      <c r="G224" s="216"/>
      <c r="H224" s="217"/>
      <c r="I224" s="218"/>
      <c r="J224" s="217"/>
      <c r="K224" s="216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spans="1:24" ht="12" customHeight="1">
      <c r="A225" s="109"/>
      <c r="B225" s="109"/>
      <c r="C225" s="109"/>
      <c r="D225" s="109"/>
      <c r="E225" s="109"/>
      <c r="F225" s="109"/>
      <c r="G225" s="109"/>
      <c r="H225" s="178"/>
      <c r="I225" s="111"/>
      <c r="J225" s="178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spans="1:24" ht="12" customHeight="1">
      <c r="A226" s="109"/>
      <c r="B226" s="109"/>
      <c r="C226" s="109"/>
      <c r="D226" s="109"/>
      <c r="E226" s="109"/>
      <c r="F226" s="109"/>
      <c r="G226" s="109"/>
      <c r="H226" s="178"/>
      <c r="I226" s="111"/>
      <c r="J226" s="178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</row>
    <row r="227" spans="1:24" ht="12" customHeight="1">
      <c r="A227" s="109"/>
      <c r="B227" s="109"/>
      <c r="C227" s="109"/>
      <c r="D227" s="109"/>
      <c r="E227" s="109"/>
      <c r="F227" s="109"/>
      <c r="G227" s="109"/>
      <c r="H227" s="178"/>
      <c r="I227" s="111"/>
      <c r="J227" s="178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</row>
    <row r="228" spans="1:24" ht="12" customHeight="1">
      <c r="A228" s="109"/>
      <c r="B228" s="109"/>
      <c r="C228" s="109"/>
      <c r="D228" s="109"/>
      <c r="E228" s="109"/>
      <c r="F228" s="109"/>
      <c r="G228" s="109"/>
      <c r="H228" s="178"/>
      <c r="I228" s="111"/>
      <c r="J228" s="178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</row>
    <row r="229" spans="1:24" ht="12" customHeight="1">
      <c r="A229" s="109"/>
      <c r="B229" s="109"/>
      <c r="C229" s="109"/>
      <c r="D229" s="109"/>
      <c r="E229" s="109"/>
      <c r="F229" s="109"/>
      <c r="G229" s="109"/>
      <c r="H229" s="178"/>
      <c r="I229" s="111"/>
      <c r="J229" s="178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</row>
    <row r="230" spans="1:24" ht="12" customHeight="1">
      <c r="A230" s="109"/>
      <c r="B230" s="109"/>
      <c r="C230" s="109"/>
      <c r="D230" s="109"/>
      <c r="E230" s="109"/>
      <c r="F230" s="109"/>
      <c r="G230" s="109"/>
      <c r="H230" s="178"/>
      <c r="I230" s="111"/>
      <c r="J230" s="178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spans="1:24" ht="12" customHeight="1">
      <c r="A231" s="109"/>
      <c r="B231" s="109"/>
      <c r="C231" s="109"/>
      <c r="D231" s="109"/>
      <c r="E231" s="109"/>
      <c r="F231" s="109"/>
      <c r="G231" s="109"/>
      <c r="H231" s="178"/>
      <c r="I231" s="111"/>
      <c r="J231" s="178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spans="1:24" ht="12" customHeight="1">
      <c r="A232" s="109"/>
      <c r="B232" s="109"/>
      <c r="C232" s="109"/>
      <c r="D232" s="109"/>
      <c r="E232" s="109"/>
      <c r="F232" s="109"/>
      <c r="G232" s="109"/>
      <c r="H232" s="178"/>
      <c r="I232" s="111"/>
      <c r="J232" s="178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spans="1:24" ht="12" customHeight="1">
      <c r="A233" s="109"/>
      <c r="B233" s="109"/>
      <c r="C233" s="109"/>
      <c r="D233" s="109"/>
      <c r="E233" s="109"/>
      <c r="F233" s="109"/>
      <c r="G233" s="109"/>
      <c r="H233" s="178"/>
      <c r="I233" s="111"/>
      <c r="J233" s="178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spans="1:24" ht="12" customHeight="1">
      <c r="A234" s="109"/>
      <c r="B234" s="109"/>
      <c r="C234" s="109"/>
      <c r="D234" s="109"/>
      <c r="E234" s="109"/>
      <c r="F234" s="109"/>
      <c r="G234" s="109"/>
      <c r="H234" s="178"/>
      <c r="I234" s="111"/>
      <c r="J234" s="178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</row>
    <row r="235" spans="1:24" ht="12" customHeight="1">
      <c r="A235" s="109"/>
      <c r="B235" s="109"/>
      <c r="C235" s="109"/>
      <c r="D235" s="109"/>
      <c r="E235" s="109"/>
      <c r="F235" s="109"/>
      <c r="G235" s="109"/>
      <c r="H235" s="178"/>
      <c r="I235" s="111"/>
      <c r="J235" s="178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</row>
    <row r="236" spans="1:24" ht="12" customHeight="1">
      <c r="A236" s="109"/>
      <c r="B236" s="109"/>
      <c r="C236" s="109"/>
      <c r="D236" s="109"/>
      <c r="E236" s="109"/>
      <c r="F236" s="109"/>
      <c r="G236" s="109"/>
      <c r="H236" s="178"/>
      <c r="I236" s="111"/>
      <c r="J236" s="178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</row>
    <row r="237" spans="1:24" ht="12" customHeight="1">
      <c r="A237" s="109"/>
      <c r="B237" s="109"/>
      <c r="C237" s="109"/>
      <c r="D237" s="109"/>
      <c r="E237" s="109"/>
      <c r="F237" s="109"/>
      <c r="G237" s="109"/>
      <c r="H237" s="178"/>
      <c r="I237" s="111"/>
      <c r="J237" s="178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</row>
    <row r="238" spans="1:24" ht="12" customHeight="1">
      <c r="A238" s="109"/>
      <c r="B238" s="109"/>
      <c r="C238" s="109"/>
      <c r="D238" s="109"/>
      <c r="E238" s="109"/>
      <c r="F238" s="109"/>
      <c r="G238" s="109"/>
      <c r="H238" s="178"/>
      <c r="I238" s="111"/>
      <c r="J238" s="178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</row>
    <row r="239" spans="1:24" ht="12" customHeight="1">
      <c r="A239" s="109"/>
      <c r="B239" s="109"/>
      <c r="C239" s="109"/>
      <c r="D239" s="109"/>
      <c r="E239" s="109"/>
      <c r="F239" s="109"/>
      <c r="G239" s="109"/>
      <c r="H239" s="178"/>
      <c r="I239" s="111"/>
      <c r="J239" s="178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</row>
    <row r="240" spans="1:24" ht="12" customHeight="1">
      <c r="A240" s="109"/>
      <c r="B240" s="109"/>
      <c r="C240" s="109"/>
      <c r="D240" s="109"/>
      <c r="E240" s="109"/>
      <c r="F240" s="109"/>
      <c r="G240" s="109"/>
      <c r="H240" s="178"/>
      <c r="I240" s="111"/>
      <c r="J240" s="178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</row>
    <row r="241" spans="1:24" ht="12" customHeight="1">
      <c r="A241" s="109"/>
      <c r="B241" s="109"/>
      <c r="C241" s="109"/>
      <c r="D241" s="109"/>
      <c r="E241" s="109"/>
      <c r="F241" s="109"/>
      <c r="G241" s="109"/>
      <c r="H241" s="178"/>
      <c r="I241" s="111"/>
      <c r="J241" s="178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</row>
    <row r="242" spans="1:24" ht="12" customHeight="1">
      <c r="A242" s="109"/>
      <c r="B242" s="109"/>
      <c r="C242" s="109"/>
      <c r="D242" s="109"/>
      <c r="E242" s="109"/>
      <c r="F242" s="109"/>
      <c r="G242" s="109"/>
      <c r="H242" s="178"/>
      <c r="I242" s="111"/>
      <c r="J242" s="178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</row>
    <row r="243" spans="1:24" ht="12" customHeight="1">
      <c r="A243" s="109"/>
      <c r="B243" s="109"/>
      <c r="C243" s="109"/>
      <c r="D243" s="109"/>
      <c r="E243" s="109"/>
      <c r="F243" s="109"/>
      <c r="G243" s="109"/>
      <c r="H243" s="178"/>
      <c r="I243" s="111"/>
      <c r="J243" s="178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</row>
    <row r="244" spans="1:24" ht="12" customHeight="1">
      <c r="A244" s="109"/>
      <c r="B244" s="109"/>
      <c r="C244" s="109"/>
      <c r="D244" s="109"/>
      <c r="E244" s="109"/>
      <c r="F244" s="109"/>
      <c r="G244" s="109"/>
      <c r="H244" s="178"/>
      <c r="I244" s="111"/>
      <c r="J244" s="178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</row>
    <row r="245" spans="1:24" ht="12" customHeight="1">
      <c r="A245" s="109"/>
      <c r="B245" s="109"/>
      <c r="C245" s="109"/>
      <c r="D245" s="109"/>
      <c r="E245" s="109"/>
      <c r="F245" s="109"/>
      <c r="G245" s="109"/>
      <c r="H245" s="178"/>
      <c r="I245" s="111"/>
      <c r="J245" s="178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</row>
    <row r="246" spans="1:24" ht="12" customHeight="1">
      <c r="A246" s="109"/>
      <c r="B246" s="109"/>
      <c r="C246" s="109"/>
      <c r="D246" s="109"/>
      <c r="E246" s="109"/>
      <c r="F246" s="109"/>
      <c r="G246" s="109"/>
      <c r="H246" s="178"/>
      <c r="I246" s="111"/>
      <c r="J246" s="178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</row>
    <row r="247" spans="1:24" ht="12" customHeight="1">
      <c r="A247" s="109"/>
      <c r="B247" s="109"/>
      <c r="C247" s="109"/>
      <c r="D247" s="109"/>
      <c r="E247" s="109"/>
      <c r="F247" s="109"/>
      <c r="G247" s="109"/>
      <c r="H247" s="178"/>
      <c r="I247" s="111"/>
      <c r="J247" s="178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</row>
    <row r="248" spans="1:24" ht="12" customHeight="1">
      <c r="A248" s="109"/>
      <c r="B248" s="109"/>
      <c r="C248" s="109"/>
      <c r="D248" s="109"/>
      <c r="E248" s="109"/>
      <c r="F248" s="109"/>
      <c r="G248" s="109"/>
      <c r="H248" s="178"/>
      <c r="I248" s="111"/>
      <c r="J248" s="178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</row>
    <row r="249" spans="1:24" ht="12" customHeight="1">
      <c r="A249" s="109"/>
      <c r="B249" s="109"/>
      <c r="C249" s="109"/>
      <c r="D249" s="109"/>
      <c r="E249" s="109"/>
      <c r="F249" s="109"/>
      <c r="G249" s="109"/>
      <c r="H249" s="178"/>
      <c r="I249" s="111"/>
      <c r="J249" s="178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</row>
    <row r="250" spans="1:24" ht="12" customHeight="1">
      <c r="A250" s="109"/>
      <c r="B250" s="109"/>
      <c r="C250" s="109"/>
      <c r="D250" s="109"/>
      <c r="E250" s="109"/>
      <c r="F250" s="109"/>
      <c r="G250" s="109"/>
      <c r="H250" s="178"/>
      <c r="I250" s="111"/>
      <c r="J250" s="178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</row>
    <row r="251" spans="1:24" ht="12" customHeight="1">
      <c r="A251" s="109"/>
      <c r="B251" s="109"/>
      <c r="C251" s="109"/>
      <c r="D251" s="109"/>
      <c r="E251" s="109"/>
      <c r="F251" s="109"/>
      <c r="G251" s="109"/>
      <c r="H251" s="178"/>
      <c r="I251" s="111"/>
      <c r="J251" s="178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</row>
    <row r="252" spans="1:24" ht="12" customHeight="1">
      <c r="A252" s="109"/>
      <c r="B252" s="109"/>
      <c r="C252" s="109"/>
      <c r="D252" s="109"/>
      <c r="E252" s="109"/>
      <c r="F252" s="109"/>
      <c r="G252" s="109"/>
      <c r="H252" s="178"/>
      <c r="I252" s="111"/>
      <c r="J252" s="178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</row>
    <row r="253" spans="1:24" ht="12" customHeight="1">
      <c r="A253" s="109"/>
      <c r="B253" s="109"/>
      <c r="C253" s="109"/>
      <c r="D253" s="109"/>
      <c r="E253" s="109"/>
      <c r="F253" s="109"/>
      <c r="G253" s="109"/>
      <c r="H253" s="178"/>
      <c r="I253" s="111"/>
      <c r="J253" s="178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</row>
    <row r="254" spans="1:24" ht="12" customHeight="1">
      <c r="A254" s="109"/>
      <c r="B254" s="109"/>
      <c r="C254" s="109"/>
      <c r="D254" s="109"/>
      <c r="E254" s="109"/>
      <c r="F254" s="109"/>
      <c r="G254" s="109"/>
      <c r="H254" s="178"/>
      <c r="I254" s="111"/>
      <c r="J254" s="178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</row>
    <row r="255" spans="1:24" ht="12" customHeight="1">
      <c r="A255" s="109"/>
      <c r="B255" s="109"/>
      <c r="C255" s="109"/>
      <c r="D255" s="109"/>
      <c r="E255" s="109"/>
      <c r="F255" s="109"/>
      <c r="G255" s="109"/>
      <c r="H255" s="178"/>
      <c r="I255" s="111"/>
      <c r="J255" s="178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</row>
    <row r="256" spans="1:24" ht="12" customHeight="1">
      <c r="A256" s="109"/>
      <c r="B256" s="109"/>
      <c r="C256" s="109"/>
      <c r="D256" s="109"/>
      <c r="E256" s="109"/>
      <c r="F256" s="109"/>
      <c r="G256" s="109"/>
      <c r="H256" s="178"/>
      <c r="I256" s="111"/>
      <c r="J256" s="178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</row>
    <row r="257" spans="1:24" ht="12" customHeight="1">
      <c r="A257" s="109"/>
      <c r="B257" s="109"/>
      <c r="C257" s="109"/>
      <c r="D257" s="109"/>
      <c r="E257" s="109"/>
      <c r="F257" s="109"/>
      <c r="G257" s="109"/>
      <c r="H257" s="178"/>
      <c r="I257" s="111"/>
      <c r="J257" s="178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</row>
    <row r="258" spans="1:24" ht="12" customHeight="1">
      <c r="A258" s="109"/>
      <c r="B258" s="109"/>
      <c r="C258" s="109"/>
      <c r="D258" s="109"/>
      <c r="E258" s="109"/>
      <c r="F258" s="109"/>
      <c r="G258" s="109"/>
      <c r="H258" s="178"/>
      <c r="I258" s="111"/>
      <c r="J258" s="178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</row>
    <row r="259" spans="1:24" ht="12" customHeight="1">
      <c r="A259" s="109"/>
      <c r="B259" s="109"/>
      <c r="C259" s="109"/>
      <c r="D259" s="109"/>
      <c r="E259" s="109"/>
      <c r="F259" s="109"/>
      <c r="G259" s="109"/>
      <c r="H259" s="178"/>
      <c r="I259" s="111"/>
      <c r="J259" s="178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</row>
    <row r="260" spans="1:24" ht="12" customHeight="1">
      <c r="A260" s="109"/>
      <c r="B260" s="109"/>
      <c r="C260" s="109"/>
      <c r="D260" s="109"/>
      <c r="E260" s="109"/>
      <c r="F260" s="109"/>
      <c r="G260" s="109"/>
      <c r="H260" s="178"/>
      <c r="I260" s="111"/>
      <c r="J260" s="178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</row>
    <row r="261" spans="1:24" ht="12" customHeight="1">
      <c r="A261" s="109"/>
      <c r="B261" s="109"/>
      <c r="C261" s="109"/>
      <c r="D261" s="109"/>
      <c r="E261" s="109"/>
      <c r="F261" s="109"/>
      <c r="G261" s="109"/>
      <c r="H261" s="178"/>
      <c r="I261" s="111"/>
      <c r="J261" s="178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</row>
    <row r="262" spans="1:24" ht="12" customHeight="1">
      <c r="A262" s="109"/>
      <c r="B262" s="109"/>
      <c r="C262" s="109"/>
      <c r="D262" s="109"/>
      <c r="E262" s="109"/>
      <c r="F262" s="109"/>
      <c r="G262" s="109"/>
      <c r="H262" s="178"/>
      <c r="I262" s="111"/>
      <c r="J262" s="178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</row>
    <row r="263" spans="1:24" ht="12" customHeight="1">
      <c r="A263" s="109"/>
      <c r="B263" s="109"/>
      <c r="C263" s="109"/>
      <c r="D263" s="109"/>
      <c r="E263" s="109"/>
      <c r="F263" s="109"/>
      <c r="G263" s="109"/>
      <c r="H263" s="178"/>
      <c r="I263" s="111"/>
      <c r="J263" s="178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</row>
    <row r="264" spans="1:24" ht="12" customHeight="1">
      <c r="A264" s="109"/>
      <c r="B264" s="109"/>
      <c r="C264" s="109"/>
      <c r="D264" s="109"/>
      <c r="E264" s="109"/>
      <c r="F264" s="109"/>
      <c r="G264" s="109"/>
      <c r="H264" s="178"/>
      <c r="I264" s="111"/>
      <c r="J264" s="178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</row>
    <row r="265" spans="1:24" ht="12" customHeight="1">
      <c r="A265" s="109"/>
      <c r="B265" s="109"/>
      <c r="C265" s="109"/>
      <c r="D265" s="109"/>
      <c r="E265" s="109"/>
      <c r="F265" s="109"/>
      <c r="G265" s="109"/>
      <c r="H265" s="178"/>
      <c r="I265" s="111"/>
      <c r="J265" s="178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</row>
    <row r="266" spans="1:24" ht="12" customHeight="1">
      <c r="A266" s="109"/>
      <c r="B266" s="109"/>
      <c r="C266" s="109"/>
      <c r="D266" s="109"/>
      <c r="E266" s="109"/>
      <c r="F266" s="109"/>
      <c r="G266" s="109"/>
      <c r="H266" s="178"/>
      <c r="I266" s="111"/>
      <c r="J266" s="178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</row>
    <row r="267" spans="1:24" ht="12" customHeight="1">
      <c r="A267" s="109"/>
      <c r="B267" s="109"/>
      <c r="C267" s="109"/>
      <c r="D267" s="109"/>
      <c r="E267" s="109"/>
      <c r="F267" s="109"/>
      <c r="G267" s="109"/>
      <c r="H267" s="178"/>
      <c r="I267" s="111"/>
      <c r="J267" s="178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</row>
    <row r="268" spans="1:24" ht="12" customHeight="1">
      <c r="A268" s="109"/>
      <c r="B268" s="109"/>
      <c r="C268" s="109"/>
      <c r="D268" s="109"/>
      <c r="E268" s="109"/>
      <c r="F268" s="109"/>
      <c r="G268" s="109"/>
      <c r="H268" s="178"/>
      <c r="I268" s="111"/>
      <c r="J268" s="178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</row>
    <row r="269" spans="1:24" ht="12" customHeight="1">
      <c r="A269" s="109"/>
      <c r="B269" s="109"/>
      <c r="C269" s="109"/>
      <c r="D269" s="109"/>
      <c r="E269" s="109"/>
      <c r="F269" s="109"/>
      <c r="G269" s="109"/>
      <c r="H269" s="178"/>
      <c r="I269" s="111"/>
      <c r="J269" s="178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</row>
    <row r="270" spans="1:24" ht="12" customHeight="1">
      <c r="A270" s="109"/>
      <c r="B270" s="109"/>
      <c r="C270" s="109"/>
      <c r="D270" s="109"/>
      <c r="E270" s="109"/>
      <c r="F270" s="109"/>
      <c r="G270" s="109"/>
      <c r="H270" s="178"/>
      <c r="I270" s="111"/>
      <c r="J270" s="178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</row>
    <row r="271" spans="1:24" ht="12" customHeight="1">
      <c r="A271" s="109"/>
      <c r="B271" s="109"/>
      <c r="C271" s="109"/>
      <c r="D271" s="109"/>
      <c r="E271" s="109"/>
      <c r="F271" s="109"/>
      <c r="G271" s="109"/>
      <c r="H271" s="178"/>
      <c r="I271" s="111"/>
      <c r="J271" s="178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</row>
    <row r="272" spans="1:24" ht="12" customHeight="1">
      <c r="A272" s="109"/>
      <c r="B272" s="109"/>
      <c r="C272" s="109"/>
      <c r="D272" s="109"/>
      <c r="E272" s="109"/>
      <c r="F272" s="109"/>
      <c r="G272" s="109"/>
      <c r="H272" s="178"/>
      <c r="I272" s="111"/>
      <c r="J272" s="178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</row>
    <row r="273" spans="1:24" ht="12" customHeight="1">
      <c r="A273" s="109"/>
      <c r="B273" s="109"/>
      <c r="C273" s="109"/>
      <c r="D273" s="109"/>
      <c r="E273" s="109"/>
      <c r="F273" s="109"/>
      <c r="G273" s="109"/>
      <c r="H273" s="178"/>
      <c r="I273" s="111"/>
      <c r="J273" s="178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</row>
    <row r="274" spans="1:24" ht="12" customHeight="1">
      <c r="A274" s="109"/>
      <c r="B274" s="109"/>
      <c r="C274" s="109"/>
      <c r="D274" s="109"/>
      <c r="E274" s="109"/>
      <c r="F274" s="109"/>
      <c r="G274" s="109"/>
      <c r="H274" s="178"/>
      <c r="I274" s="111"/>
      <c r="J274" s="178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</row>
    <row r="275" spans="1:24" ht="12" customHeight="1">
      <c r="A275" s="109"/>
      <c r="B275" s="109"/>
      <c r="C275" s="109"/>
      <c r="D275" s="109"/>
      <c r="E275" s="109"/>
      <c r="F275" s="109"/>
      <c r="G275" s="109"/>
      <c r="H275" s="178"/>
      <c r="I275" s="111"/>
      <c r="J275" s="178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</row>
    <row r="276" spans="1:24" ht="12" customHeight="1">
      <c r="A276" s="109"/>
      <c r="B276" s="109"/>
      <c r="C276" s="109"/>
      <c r="D276" s="109"/>
      <c r="E276" s="109"/>
      <c r="F276" s="109"/>
      <c r="G276" s="109"/>
      <c r="H276" s="178"/>
      <c r="I276" s="111"/>
      <c r="J276" s="178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</row>
    <row r="277" spans="1:24" ht="12" customHeight="1">
      <c r="A277" s="109"/>
      <c r="B277" s="109"/>
      <c r="C277" s="109"/>
      <c r="D277" s="109"/>
      <c r="E277" s="109"/>
      <c r="F277" s="109"/>
      <c r="G277" s="109"/>
      <c r="H277" s="178"/>
      <c r="I277" s="111"/>
      <c r="J277" s="178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</row>
    <row r="278" spans="1:24" ht="12" customHeight="1">
      <c r="A278" s="109"/>
      <c r="B278" s="109"/>
      <c r="C278" s="109"/>
      <c r="D278" s="109"/>
      <c r="E278" s="109"/>
      <c r="F278" s="109"/>
      <c r="G278" s="109"/>
      <c r="H278" s="178"/>
      <c r="I278" s="111"/>
      <c r="J278" s="178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</row>
    <row r="279" spans="1:24" ht="12" customHeight="1">
      <c r="A279" s="109"/>
      <c r="B279" s="109"/>
      <c r="C279" s="109"/>
      <c r="D279" s="109"/>
      <c r="E279" s="109"/>
      <c r="F279" s="109"/>
      <c r="G279" s="109"/>
      <c r="H279" s="178"/>
      <c r="I279" s="111"/>
      <c r="J279" s="178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</row>
    <row r="280" spans="1:24" ht="12" customHeight="1">
      <c r="A280" s="109"/>
      <c r="B280" s="109"/>
      <c r="C280" s="109"/>
      <c r="D280" s="109"/>
      <c r="E280" s="109"/>
      <c r="F280" s="109"/>
      <c r="G280" s="109"/>
      <c r="H280" s="178"/>
      <c r="I280" s="111"/>
      <c r="J280" s="178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</row>
    <row r="281" spans="1:24" ht="12" customHeight="1">
      <c r="A281" s="109"/>
      <c r="B281" s="109"/>
      <c r="C281" s="109"/>
      <c r="D281" s="109"/>
      <c r="E281" s="109"/>
      <c r="F281" s="109"/>
      <c r="G281" s="109"/>
      <c r="H281" s="178"/>
      <c r="I281" s="111"/>
      <c r="J281" s="178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</row>
    <row r="282" spans="1:24" ht="12" customHeight="1">
      <c r="A282" s="109"/>
      <c r="B282" s="109"/>
      <c r="C282" s="109"/>
      <c r="D282" s="109"/>
      <c r="E282" s="109"/>
      <c r="F282" s="109"/>
      <c r="G282" s="109"/>
      <c r="H282" s="178"/>
      <c r="I282" s="111"/>
      <c r="J282" s="178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</row>
    <row r="283" spans="1:24" ht="12" customHeight="1">
      <c r="A283" s="109"/>
      <c r="B283" s="109"/>
      <c r="C283" s="109"/>
      <c r="D283" s="109"/>
      <c r="E283" s="109"/>
      <c r="F283" s="109"/>
      <c r="G283" s="109"/>
      <c r="H283" s="178"/>
      <c r="I283" s="111"/>
      <c r="J283" s="178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</row>
    <row r="284" spans="1:24" ht="12" customHeight="1">
      <c r="A284" s="109"/>
      <c r="B284" s="109"/>
      <c r="C284" s="109"/>
      <c r="D284" s="109"/>
      <c r="E284" s="109"/>
      <c r="F284" s="109"/>
      <c r="G284" s="109"/>
      <c r="H284" s="178"/>
      <c r="I284" s="111"/>
      <c r="J284" s="178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</row>
    <row r="285" spans="1:24" ht="12" customHeight="1">
      <c r="A285" s="109"/>
      <c r="B285" s="109"/>
      <c r="C285" s="109"/>
      <c r="D285" s="109"/>
      <c r="E285" s="109"/>
      <c r="F285" s="109"/>
      <c r="G285" s="109"/>
      <c r="H285" s="178"/>
      <c r="I285" s="111"/>
      <c r="J285" s="178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</row>
    <row r="286" spans="1:24" ht="12" customHeight="1">
      <c r="A286" s="109"/>
      <c r="B286" s="109"/>
      <c r="C286" s="109"/>
      <c r="D286" s="109"/>
      <c r="E286" s="109"/>
      <c r="F286" s="109"/>
      <c r="G286" s="109"/>
      <c r="H286" s="178"/>
      <c r="I286" s="111"/>
      <c r="J286" s="178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ht="12" customHeight="1">
      <c r="A287" s="109"/>
      <c r="B287" s="109"/>
      <c r="C287" s="109"/>
      <c r="D287" s="109"/>
      <c r="E287" s="109"/>
      <c r="F287" s="109"/>
      <c r="G287" s="109"/>
      <c r="H287" s="178"/>
      <c r="I287" s="111"/>
      <c r="J287" s="178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ht="12" customHeight="1">
      <c r="A288" s="109"/>
      <c r="B288" s="109"/>
      <c r="C288" s="109"/>
      <c r="D288" s="109"/>
      <c r="E288" s="109"/>
      <c r="F288" s="109"/>
      <c r="G288" s="109"/>
      <c r="H288" s="178"/>
      <c r="I288" s="111"/>
      <c r="J288" s="178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</row>
    <row r="289" spans="1:24" ht="12" customHeight="1">
      <c r="A289" s="109"/>
      <c r="B289" s="109"/>
      <c r="C289" s="109"/>
      <c r="D289" s="109"/>
      <c r="E289" s="109"/>
      <c r="F289" s="109"/>
      <c r="G289" s="109"/>
      <c r="H289" s="178"/>
      <c r="I289" s="111"/>
      <c r="J289" s="178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</row>
    <row r="290" spans="1:24" ht="12" customHeight="1">
      <c r="A290" s="109"/>
      <c r="B290" s="109"/>
      <c r="C290" s="109"/>
      <c r="D290" s="109"/>
      <c r="E290" s="109"/>
      <c r="F290" s="109"/>
      <c r="G290" s="109"/>
      <c r="H290" s="178"/>
      <c r="I290" s="111"/>
      <c r="J290" s="178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</row>
    <row r="291" spans="1:24" ht="12" customHeight="1">
      <c r="A291" s="109"/>
      <c r="B291" s="109"/>
      <c r="C291" s="109"/>
      <c r="D291" s="109"/>
      <c r="E291" s="109"/>
      <c r="F291" s="109"/>
      <c r="G291" s="109"/>
      <c r="H291" s="178"/>
      <c r="I291" s="111"/>
      <c r="J291" s="178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</row>
    <row r="292" spans="1:24" ht="12" customHeight="1">
      <c r="A292" s="109"/>
      <c r="B292" s="109"/>
      <c r="C292" s="109"/>
      <c r="D292" s="109"/>
      <c r="E292" s="109"/>
      <c r="F292" s="109"/>
      <c r="G292" s="109"/>
      <c r="H292" s="178"/>
      <c r="I292" s="111"/>
      <c r="J292" s="178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</row>
    <row r="293" spans="1:24" ht="12" customHeight="1">
      <c r="A293" s="109"/>
      <c r="B293" s="109"/>
      <c r="C293" s="109"/>
      <c r="D293" s="109"/>
      <c r="E293" s="109"/>
      <c r="F293" s="109"/>
      <c r="G293" s="109"/>
      <c r="H293" s="178"/>
      <c r="I293" s="111"/>
      <c r="J293" s="178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</row>
    <row r="294" spans="1:24" ht="12" customHeight="1">
      <c r="A294" s="109"/>
      <c r="B294" s="109"/>
      <c r="C294" s="109"/>
      <c r="D294" s="109"/>
      <c r="E294" s="109"/>
      <c r="F294" s="109"/>
      <c r="G294" s="109"/>
      <c r="H294" s="178"/>
      <c r="I294" s="111"/>
      <c r="J294" s="178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</row>
    <row r="295" spans="1:24" ht="12" customHeight="1">
      <c r="A295" s="109"/>
      <c r="B295" s="109"/>
      <c r="C295" s="109"/>
      <c r="D295" s="109"/>
      <c r="E295" s="109"/>
      <c r="F295" s="109"/>
      <c r="G295" s="109"/>
      <c r="H295" s="178"/>
      <c r="I295" s="111"/>
      <c r="J295" s="178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</row>
    <row r="296" spans="1:24" ht="12" customHeight="1">
      <c r="A296" s="109"/>
      <c r="B296" s="109"/>
      <c r="C296" s="109"/>
      <c r="D296" s="109"/>
      <c r="E296" s="109"/>
      <c r="F296" s="109"/>
      <c r="G296" s="109"/>
      <c r="H296" s="178"/>
      <c r="I296" s="111"/>
      <c r="J296" s="178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</row>
    <row r="297" spans="1:24" ht="12" customHeight="1">
      <c r="A297" s="109"/>
      <c r="B297" s="109"/>
      <c r="C297" s="109"/>
      <c r="D297" s="109"/>
      <c r="E297" s="109"/>
      <c r="F297" s="109"/>
      <c r="G297" s="109"/>
      <c r="H297" s="178"/>
      <c r="I297" s="111"/>
      <c r="J297" s="178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</row>
    <row r="298" spans="1:24" ht="12" customHeight="1">
      <c r="A298" s="109"/>
      <c r="B298" s="109"/>
      <c r="C298" s="109"/>
      <c r="D298" s="109"/>
      <c r="E298" s="109"/>
      <c r="F298" s="109"/>
      <c r="G298" s="109"/>
      <c r="H298" s="178"/>
      <c r="I298" s="111"/>
      <c r="J298" s="178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</row>
    <row r="299" spans="1:24" ht="12" customHeight="1">
      <c r="A299" s="109"/>
      <c r="B299" s="109"/>
      <c r="C299" s="109"/>
      <c r="D299" s="109"/>
      <c r="E299" s="109"/>
      <c r="F299" s="109"/>
      <c r="G299" s="109"/>
      <c r="H299" s="178"/>
      <c r="I299" s="111"/>
      <c r="J299" s="178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</row>
    <row r="300" spans="1:24" ht="12" customHeight="1">
      <c r="A300" s="109"/>
      <c r="B300" s="109"/>
      <c r="C300" s="109"/>
      <c r="D300" s="109"/>
      <c r="E300" s="109"/>
      <c r="F300" s="109"/>
      <c r="G300" s="109"/>
      <c r="H300" s="178"/>
      <c r="I300" s="111"/>
      <c r="J300" s="178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</row>
    <row r="301" spans="1:24" ht="12" customHeight="1">
      <c r="A301" s="109"/>
      <c r="B301" s="109"/>
      <c r="C301" s="109"/>
      <c r="D301" s="109"/>
      <c r="E301" s="109"/>
      <c r="F301" s="109"/>
      <c r="G301" s="109"/>
      <c r="H301" s="178"/>
      <c r="I301" s="111"/>
      <c r="J301" s="178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</row>
    <row r="302" spans="1:24" ht="12" customHeight="1">
      <c r="A302" s="109"/>
      <c r="B302" s="109"/>
      <c r="C302" s="109"/>
      <c r="D302" s="109"/>
      <c r="E302" s="109"/>
      <c r="F302" s="109"/>
      <c r="G302" s="109"/>
      <c r="H302" s="178"/>
      <c r="I302" s="111"/>
      <c r="J302" s="178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1:24" ht="12" customHeight="1">
      <c r="A303" s="109"/>
      <c r="B303" s="109"/>
      <c r="C303" s="109"/>
      <c r="D303" s="109"/>
      <c r="E303" s="109"/>
      <c r="F303" s="109"/>
      <c r="G303" s="109"/>
      <c r="H303" s="178"/>
      <c r="I303" s="111"/>
      <c r="J303" s="178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</row>
    <row r="304" spans="1:24" ht="12" customHeight="1">
      <c r="A304" s="109"/>
      <c r="B304" s="109"/>
      <c r="C304" s="109"/>
      <c r="D304" s="109"/>
      <c r="E304" s="109"/>
      <c r="F304" s="109"/>
      <c r="G304" s="109"/>
      <c r="H304" s="178"/>
      <c r="I304" s="111"/>
      <c r="J304" s="178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</row>
    <row r="305" spans="1:24" ht="12" customHeight="1">
      <c r="A305" s="109"/>
      <c r="B305" s="109"/>
      <c r="C305" s="109"/>
      <c r="D305" s="109"/>
      <c r="E305" s="109"/>
      <c r="F305" s="109"/>
      <c r="G305" s="109"/>
      <c r="H305" s="178"/>
      <c r="I305" s="111"/>
      <c r="J305" s="178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</row>
    <row r="306" spans="1:24" ht="12" customHeight="1">
      <c r="A306" s="109"/>
      <c r="B306" s="109"/>
      <c r="C306" s="109"/>
      <c r="D306" s="109"/>
      <c r="E306" s="109"/>
      <c r="F306" s="109"/>
      <c r="G306" s="109"/>
      <c r="H306" s="178"/>
      <c r="I306" s="111"/>
      <c r="J306" s="178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</row>
    <row r="307" spans="1:24" ht="12" customHeight="1">
      <c r="A307" s="109"/>
      <c r="B307" s="109"/>
      <c r="C307" s="109"/>
      <c r="D307" s="109"/>
      <c r="E307" s="109"/>
      <c r="F307" s="109"/>
      <c r="G307" s="109"/>
      <c r="H307" s="178"/>
      <c r="I307" s="111"/>
      <c r="J307" s="178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</row>
    <row r="308" spans="1:24" ht="12" customHeight="1">
      <c r="A308" s="109"/>
      <c r="B308" s="109"/>
      <c r="C308" s="109"/>
      <c r="D308" s="109"/>
      <c r="E308" s="109"/>
      <c r="F308" s="109"/>
      <c r="G308" s="109"/>
      <c r="H308" s="178"/>
      <c r="I308" s="111"/>
      <c r="J308" s="178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</row>
    <row r="309" spans="1:24" ht="12" customHeight="1">
      <c r="A309" s="109"/>
      <c r="B309" s="109"/>
      <c r="C309" s="109"/>
      <c r="D309" s="109"/>
      <c r="E309" s="109"/>
      <c r="F309" s="109"/>
      <c r="G309" s="109"/>
      <c r="H309" s="178"/>
      <c r="I309" s="111"/>
      <c r="J309" s="178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</row>
    <row r="310" spans="1:24" ht="12" customHeight="1">
      <c r="A310" s="109"/>
      <c r="B310" s="109"/>
      <c r="C310" s="109"/>
      <c r="D310" s="109"/>
      <c r="E310" s="109"/>
      <c r="F310" s="109"/>
      <c r="G310" s="109"/>
      <c r="H310" s="178"/>
      <c r="I310" s="111"/>
      <c r="J310" s="178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</row>
    <row r="311" spans="1:24" ht="12" customHeight="1">
      <c r="A311" s="109"/>
      <c r="B311" s="109"/>
      <c r="C311" s="109"/>
      <c r="D311" s="109"/>
      <c r="E311" s="109"/>
      <c r="F311" s="109"/>
      <c r="G311" s="109"/>
      <c r="H311" s="178"/>
      <c r="I311" s="111"/>
      <c r="J311" s="178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</row>
    <row r="312" spans="1:24" ht="12" customHeight="1">
      <c r="A312" s="109"/>
      <c r="B312" s="109"/>
      <c r="C312" s="109"/>
      <c r="D312" s="109"/>
      <c r="E312" s="109"/>
      <c r="F312" s="109"/>
      <c r="G312" s="109"/>
      <c r="H312" s="178"/>
      <c r="I312" s="111"/>
      <c r="J312" s="178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</row>
    <row r="313" spans="1:24" ht="15.75" customHeight="1">
      <c r="H313" s="178"/>
      <c r="I313" s="111"/>
      <c r="J313" s="178"/>
    </row>
    <row r="314" spans="1:24" ht="15.75" customHeight="1">
      <c r="H314" s="178"/>
      <c r="I314" s="111"/>
      <c r="J314" s="178"/>
    </row>
    <row r="315" spans="1:24" ht="15.75" customHeight="1">
      <c r="H315" s="178"/>
      <c r="I315" s="111"/>
      <c r="J315" s="178"/>
    </row>
    <row r="316" spans="1:24" ht="15.75" customHeight="1">
      <c r="H316" s="178"/>
      <c r="I316" s="111"/>
      <c r="J316" s="178"/>
    </row>
    <row r="317" spans="1:24" ht="15.75" customHeight="1">
      <c r="H317" s="178"/>
      <c r="I317" s="111"/>
      <c r="J317" s="178"/>
    </row>
    <row r="318" spans="1:24" ht="15.75" customHeight="1">
      <c r="H318" s="178"/>
      <c r="I318" s="111"/>
      <c r="J318" s="178"/>
    </row>
    <row r="319" spans="1:24" ht="15.75" customHeight="1">
      <c r="H319" s="178"/>
      <c r="I319" s="111"/>
      <c r="J319" s="178"/>
    </row>
    <row r="320" spans="1:24" ht="15.75" customHeight="1">
      <c r="H320" s="178"/>
      <c r="I320" s="111"/>
      <c r="J320" s="178"/>
    </row>
    <row r="321" spans="8:10" ht="15.75" customHeight="1">
      <c r="H321" s="178"/>
      <c r="I321" s="111"/>
      <c r="J321" s="178"/>
    </row>
    <row r="322" spans="8:10" ht="15.75" customHeight="1">
      <c r="H322" s="178"/>
      <c r="I322" s="111"/>
      <c r="J322" s="178"/>
    </row>
    <row r="323" spans="8:10" ht="15.75" customHeight="1">
      <c r="H323" s="178"/>
      <c r="I323" s="111"/>
      <c r="J323" s="178"/>
    </row>
    <row r="324" spans="8:10" ht="15.75" customHeight="1">
      <c r="H324" s="178"/>
      <c r="I324" s="111"/>
      <c r="J324" s="178"/>
    </row>
    <row r="325" spans="8:10" ht="15.75" customHeight="1">
      <c r="H325" s="178"/>
      <c r="I325" s="111"/>
      <c r="J325" s="178"/>
    </row>
    <row r="326" spans="8:10" ht="15.75" customHeight="1">
      <c r="H326" s="178"/>
      <c r="I326" s="111"/>
      <c r="J326" s="178"/>
    </row>
    <row r="327" spans="8:10" ht="15.75" customHeight="1">
      <c r="H327" s="178"/>
      <c r="I327" s="111"/>
      <c r="J327" s="178"/>
    </row>
    <row r="328" spans="8:10" ht="15.75" customHeight="1">
      <c r="H328" s="178"/>
      <c r="I328" s="111"/>
      <c r="J328" s="178"/>
    </row>
    <row r="329" spans="8:10" ht="15.75" customHeight="1">
      <c r="H329" s="178"/>
      <c r="I329" s="111"/>
      <c r="J329" s="178"/>
    </row>
    <row r="330" spans="8:10" ht="15.75" customHeight="1">
      <c r="H330" s="178"/>
      <c r="I330" s="111"/>
      <c r="J330" s="178"/>
    </row>
    <row r="331" spans="8:10" ht="15.75" customHeight="1">
      <c r="H331" s="178"/>
      <c r="I331" s="111"/>
      <c r="J331" s="178"/>
    </row>
    <row r="332" spans="8:10" ht="15.75" customHeight="1">
      <c r="H332" s="178"/>
      <c r="I332" s="111"/>
      <c r="J332" s="178"/>
    </row>
    <row r="333" spans="8:10" ht="15.75" customHeight="1">
      <c r="H333" s="178"/>
      <c r="I333" s="111"/>
      <c r="J333" s="178"/>
    </row>
    <row r="334" spans="8:10" ht="15.75" customHeight="1">
      <c r="H334" s="178"/>
      <c r="I334" s="111"/>
      <c r="J334" s="178"/>
    </row>
    <row r="335" spans="8:10" ht="15.75" customHeight="1">
      <c r="H335" s="178"/>
      <c r="I335" s="111"/>
      <c r="J335" s="178"/>
    </row>
    <row r="336" spans="8:10" ht="15.75" customHeight="1">
      <c r="H336" s="178"/>
      <c r="I336" s="111"/>
      <c r="J336" s="178"/>
    </row>
    <row r="337" spans="8:10" ht="15.75" customHeight="1">
      <c r="H337" s="178"/>
      <c r="I337" s="111"/>
      <c r="J337" s="178"/>
    </row>
    <row r="338" spans="8:10" ht="15.75" customHeight="1">
      <c r="H338" s="178"/>
      <c r="I338" s="111"/>
      <c r="J338" s="178"/>
    </row>
    <row r="339" spans="8:10" ht="15.75" customHeight="1">
      <c r="H339" s="178"/>
      <c r="I339" s="111"/>
      <c r="J339" s="178"/>
    </row>
    <row r="340" spans="8:10" ht="15.75" customHeight="1">
      <c r="H340" s="178"/>
      <c r="I340" s="111"/>
      <c r="J340" s="178"/>
    </row>
    <row r="341" spans="8:10" ht="15.75" customHeight="1">
      <c r="H341" s="178"/>
      <c r="I341" s="111"/>
      <c r="J341" s="178"/>
    </row>
    <row r="342" spans="8:10" ht="15.75" customHeight="1">
      <c r="H342" s="178"/>
      <c r="I342" s="111"/>
      <c r="J342" s="178"/>
    </row>
    <row r="343" spans="8:10" ht="15.75" customHeight="1">
      <c r="H343" s="178"/>
      <c r="I343" s="111"/>
      <c r="J343" s="178"/>
    </row>
    <row r="344" spans="8:10" ht="15.75" customHeight="1">
      <c r="H344" s="178"/>
      <c r="I344" s="111"/>
      <c r="J344" s="178"/>
    </row>
    <row r="345" spans="8:10" ht="15.75" customHeight="1">
      <c r="H345" s="178"/>
      <c r="I345" s="111"/>
      <c r="J345" s="178"/>
    </row>
    <row r="346" spans="8:10" ht="15.75" customHeight="1">
      <c r="H346" s="178"/>
      <c r="I346" s="111"/>
      <c r="J346" s="178"/>
    </row>
    <row r="347" spans="8:10" ht="15.75" customHeight="1">
      <c r="H347" s="178"/>
      <c r="I347" s="111"/>
      <c r="J347" s="178"/>
    </row>
    <row r="348" spans="8:10" ht="15.75" customHeight="1">
      <c r="H348" s="178"/>
      <c r="I348" s="111"/>
      <c r="J348" s="178"/>
    </row>
    <row r="349" spans="8:10" ht="15.75" customHeight="1">
      <c r="H349" s="178"/>
      <c r="I349" s="111"/>
      <c r="J349" s="178"/>
    </row>
    <row r="350" spans="8:10" ht="15.75" customHeight="1">
      <c r="H350" s="178"/>
      <c r="I350" s="111"/>
      <c r="J350" s="178"/>
    </row>
    <row r="351" spans="8:10" ht="15.75" customHeight="1">
      <c r="H351" s="178"/>
      <c r="I351" s="111"/>
      <c r="J351" s="178"/>
    </row>
    <row r="352" spans="8:10" ht="15.75" customHeight="1">
      <c r="H352" s="178"/>
      <c r="I352" s="111"/>
      <c r="J352" s="178"/>
    </row>
    <row r="353" spans="8:10" ht="15.75" customHeight="1">
      <c r="H353" s="178"/>
      <c r="I353" s="111"/>
      <c r="J353" s="178"/>
    </row>
    <row r="354" spans="8:10" ht="15.75" customHeight="1">
      <c r="H354" s="178"/>
      <c r="I354" s="111"/>
      <c r="J354" s="178"/>
    </row>
    <row r="355" spans="8:10" ht="15.75" customHeight="1">
      <c r="H355" s="178"/>
      <c r="I355" s="111"/>
      <c r="J355" s="178"/>
    </row>
    <row r="356" spans="8:10" ht="15.75" customHeight="1">
      <c r="H356" s="178"/>
      <c r="I356" s="111"/>
      <c r="J356" s="178"/>
    </row>
    <row r="357" spans="8:10" ht="15.75" customHeight="1">
      <c r="H357" s="178"/>
      <c r="I357" s="111"/>
      <c r="J357" s="178"/>
    </row>
    <row r="358" spans="8:10" ht="15.75" customHeight="1">
      <c r="H358" s="178"/>
      <c r="I358" s="111"/>
      <c r="J358" s="178"/>
    </row>
    <row r="359" spans="8:10" ht="15.75" customHeight="1">
      <c r="H359" s="178"/>
      <c r="I359" s="111"/>
      <c r="J359" s="178"/>
    </row>
    <row r="360" spans="8:10" ht="15.75" customHeight="1">
      <c r="H360" s="178"/>
      <c r="I360" s="111"/>
      <c r="J360" s="178"/>
    </row>
    <row r="361" spans="8:10" ht="15.75" customHeight="1">
      <c r="H361" s="178"/>
      <c r="I361" s="111"/>
      <c r="J361" s="178"/>
    </row>
    <row r="362" spans="8:10" ht="15.75" customHeight="1">
      <c r="H362" s="178"/>
      <c r="I362" s="111"/>
      <c r="J362" s="178"/>
    </row>
    <row r="363" spans="8:10" ht="15.75" customHeight="1">
      <c r="H363" s="178"/>
      <c r="I363" s="111"/>
      <c r="J363" s="178"/>
    </row>
    <row r="364" spans="8:10" ht="15.75" customHeight="1">
      <c r="H364" s="178"/>
      <c r="I364" s="111"/>
      <c r="J364" s="178"/>
    </row>
    <row r="365" spans="8:10" ht="15.75" customHeight="1">
      <c r="H365" s="178"/>
      <c r="I365" s="111"/>
      <c r="J365" s="178"/>
    </row>
    <row r="366" spans="8:10" ht="15.75" customHeight="1">
      <c r="H366" s="178"/>
      <c r="I366" s="111"/>
      <c r="J366" s="178"/>
    </row>
    <row r="367" spans="8:10" ht="15.75" customHeight="1">
      <c r="H367" s="178"/>
      <c r="I367" s="111"/>
      <c r="J367" s="178"/>
    </row>
    <row r="368" spans="8:10" ht="15.75" customHeight="1">
      <c r="H368" s="178"/>
      <c r="I368" s="111"/>
      <c r="J368" s="178"/>
    </row>
    <row r="369" spans="8:10" ht="15.75" customHeight="1">
      <c r="H369" s="178"/>
      <c r="I369" s="111"/>
      <c r="J369" s="178"/>
    </row>
    <row r="370" spans="8:10" ht="15.75" customHeight="1">
      <c r="H370" s="178"/>
      <c r="I370" s="111"/>
      <c r="J370" s="178"/>
    </row>
    <row r="371" spans="8:10" ht="15.75" customHeight="1">
      <c r="H371" s="178"/>
      <c r="I371" s="111"/>
      <c r="J371" s="178"/>
    </row>
    <row r="372" spans="8:10" ht="15.75" customHeight="1">
      <c r="H372" s="178"/>
      <c r="I372" s="111"/>
      <c r="J372" s="178"/>
    </row>
    <row r="373" spans="8:10" ht="15.75" customHeight="1">
      <c r="H373" s="178"/>
      <c r="I373" s="111"/>
      <c r="J373" s="178"/>
    </row>
    <row r="374" spans="8:10" ht="15.75" customHeight="1">
      <c r="H374" s="178"/>
      <c r="I374" s="111"/>
      <c r="J374" s="178"/>
    </row>
    <row r="375" spans="8:10" ht="15.75" customHeight="1">
      <c r="H375" s="178"/>
      <c r="I375" s="111"/>
      <c r="J375" s="178"/>
    </row>
    <row r="376" spans="8:10" ht="15.75" customHeight="1">
      <c r="H376" s="178"/>
      <c r="I376" s="111"/>
      <c r="J376" s="178"/>
    </row>
    <row r="377" spans="8:10" ht="15.75" customHeight="1">
      <c r="H377" s="178"/>
      <c r="I377" s="111"/>
      <c r="J377" s="178"/>
    </row>
    <row r="378" spans="8:10" ht="15.75" customHeight="1">
      <c r="H378" s="178"/>
      <c r="I378" s="111"/>
      <c r="J378" s="178"/>
    </row>
    <row r="379" spans="8:10" ht="15.75" customHeight="1">
      <c r="H379" s="178"/>
      <c r="I379" s="111"/>
      <c r="J379" s="178"/>
    </row>
    <row r="380" spans="8:10" ht="15.75" customHeight="1">
      <c r="H380" s="178"/>
      <c r="I380" s="111"/>
      <c r="J380" s="178"/>
    </row>
    <row r="381" spans="8:10" ht="15.75" customHeight="1">
      <c r="H381" s="178"/>
      <c r="I381" s="111"/>
      <c r="J381" s="178"/>
    </row>
    <row r="382" spans="8:10" ht="15.75" customHeight="1">
      <c r="H382" s="178"/>
      <c r="I382" s="111"/>
      <c r="J382" s="178"/>
    </row>
    <row r="383" spans="8:10" ht="15.75" customHeight="1">
      <c r="H383" s="178"/>
      <c r="I383" s="111"/>
      <c r="J383" s="178"/>
    </row>
    <row r="384" spans="8:10" ht="15.75" customHeight="1">
      <c r="H384" s="178"/>
      <c r="I384" s="111"/>
      <c r="J384" s="178"/>
    </row>
    <row r="385" spans="8:10" ht="15.75" customHeight="1">
      <c r="H385" s="178"/>
      <c r="I385" s="111"/>
      <c r="J385" s="178"/>
    </row>
    <row r="386" spans="8:10" ht="15.75" customHeight="1">
      <c r="H386" s="178"/>
      <c r="I386" s="111"/>
      <c r="J386" s="178"/>
    </row>
    <row r="387" spans="8:10" ht="15.75" customHeight="1">
      <c r="H387" s="178"/>
      <c r="I387" s="111"/>
      <c r="J387" s="178"/>
    </row>
    <row r="388" spans="8:10" ht="15.75" customHeight="1">
      <c r="H388" s="178"/>
      <c r="I388" s="111"/>
      <c r="J388" s="178"/>
    </row>
    <row r="389" spans="8:10" ht="15.75" customHeight="1">
      <c r="H389" s="178"/>
      <c r="I389" s="111"/>
      <c r="J389" s="178"/>
    </row>
    <row r="390" spans="8:10" ht="15.75" customHeight="1">
      <c r="H390" s="178"/>
      <c r="I390" s="111"/>
      <c r="J390" s="178"/>
    </row>
    <row r="391" spans="8:10" ht="15.75" customHeight="1">
      <c r="H391" s="178"/>
      <c r="I391" s="111"/>
      <c r="J391" s="178"/>
    </row>
    <row r="392" spans="8:10" ht="15.75" customHeight="1">
      <c r="H392" s="178"/>
      <c r="I392" s="111"/>
      <c r="J392" s="178"/>
    </row>
    <row r="393" spans="8:10" ht="15.75" customHeight="1">
      <c r="H393" s="178"/>
      <c r="I393" s="111"/>
      <c r="J393" s="178"/>
    </row>
    <row r="394" spans="8:10" ht="15.75" customHeight="1">
      <c r="H394" s="178"/>
      <c r="I394" s="111"/>
      <c r="J394" s="178"/>
    </row>
    <row r="395" spans="8:10" ht="15.75" customHeight="1">
      <c r="H395" s="178"/>
      <c r="I395" s="111"/>
      <c r="J395" s="178"/>
    </row>
    <row r="396" spans="8:10" ht="15.75" customHeight="1">
      <c r="H396" s="178"/>
      <c r="I396" s="111"/>
      <c r="J396" s="178"/>
    </row>
    <row r="397" spans="8:10" ht="15.75" customHeight="1">
      <c r="H397" s="178"/>
      <c r="I397" s="111"/>
      <c r="J397" s="178"/>
    </row>
    <row r="398" spans="8:10" ht="15.75" customHeight="1">
      <c r="H398" s="178"/>
      <c r="I398" s="111"/>
      <c r="J398" s="178"/>
    </row>
    <row r="399" spans="8:10" ht="15.75" customHeight="1">
      <c r="H399" s="178"/>
      <c r="I399" s="111"/>
      <c r="J399" s="178"/>
    </row>
    <row r="400" spans="8:10" ht="15.75" customHeight="1">
      <c r="H400" s="178"/>
      <c r="I400" s="111"/>
      <c r="J400" s="178"/>
    </row>
    <row r="401" spans="8:10" ht="15.75" customHeight="1">
      <c r="H401" s="178"/>
      <c r="I401" s="111"/>
      <c r="J401" s="178"/>
    </row>
    <row r="402" spans="8:10" ht="15.75" customHeight="1">
      <c r="H402" s="178"/>
      <c r="I402" s="111"/>
      <c r="J402" s="178"/>
    </row>
    <row r="403" spans="8:10" ht="15.75" customHeight="1">
      <c r="H403" s="178"/>
      <c r="I403" s="111"/>
      <c r="J403" s="178"/>
    </row>
    <row r="404" spans="8:10" ht="15.75" customHeight="1">
      <c r="H404" s="178"/>
      <c r="I404" s="111"/>
      <c r="J404" s="178"/>
    </row>
    <row r="405" spans="8:10" ht="15.75" customHeight="1">
      <c r="H405" s="178"/>
      <c r="I405" s="111"/>
      <c r="J405" s="178"/>
    </row>
    <row r="406" spans="8:10" ht="15.75" customHeight="1">
      <c r="H406" s="178"/>
      <c r="I406" s="111"/>
      <c r="J406" s="178"/>
    </row>
    <row r="407" spans="8:10" ht="15.75" customHeight="1">
      <c r="H407" s="178"/>
      <c r="I407" s="111"/>
      <c r="J407" s="178"/>
    </row>
    <row r="408" spans="8:10" ht="15.75" customHeight="1">
      <c r="H408" s="178"/>
      <c r="I408" s="111"/>
      <c r="J408" s="178"/>
    </row>
    <row r="409" spans="8:10" ht="15.75" customHeight="1">
      <c r="H409" s="178"/>
      <c r="I409" s="111"/>
      <c r="J409" s="178"/>
    </row>
    <row r="410" spans="8:10" ht="15.75" customHeight="1">
      <c r="H410" s="178"/>
      <c r="I410" s="111"/>
      <c r="J410" s="178"/>
    </row>
    <row r="411" spans="8:10" ht="15.75" customHeight="1">
      <c r="H411" s="178"/>
      <c r="I411" s="111"/>
      <c r="J411" s="178"/>
    </row>
    <row r="412" spans="8:10" ht="15.75" customHeight="1">
      <c r="H412" s="178"/>
      <c r="I412" s="111"/>
      <c r="J412" s="178"/>
    </row>
    <row r="413" spans="8:10" ht="15.75" customHeight="1">
      <c r="H413" s="178"/>
      <c r="I413" s="111"/>
      <c r="J413" s="178"/>
    </row>
    <row r="414" spans="8:10" ht="15.75" customHeight="1">
      <c r="H414" s="178"/>
      <c r="I414" s="111"/>
      <c r="J414" s="178"/>
    </row>
    <row r="415" spans="8:10" ht="15.75" customHeight="1">
      <c r="H415" s="178"/>
      <c r="I415" s="111"/>
      <c r="J415" s="178"/>
    </row>
    <row r="416" spans="8:10" ht="15.75" customHeight="1">
      <c r="H416" s="178"/>
      <c r="I416" s="111"/>
      <c r="J416" s="178"/>
    </row>
    <row r="417" spans="8:10" ht="15.75" customHeight="1">
      <c r="H417" s="178"/>
      <c r="I417" s="111"/>
      <c r="J417" s="178"/>
    </row>
    <row r="418" spans="8:10" ht="15.75" customHeight="1">
      <c r="H418" s="178"/>
      <c r="I418" s="111"/>
      <c r="J418" s="178"/>
    </row>
    <row r="419" spans="8:10" ht="15.75" customHeight="1">
      <c r="H419" s="178"/>
      <c r="I419" s="111"/>
      <c r="J419" s="178"/>
    </row>
    <row r="420" spans="8:10" ht="15.75" customHeight="1">
      <c r="H420" s="178"/>
      <c r="I420" s="111"/>
      <c r="J420" s="178"/>
    </row>
    <row r="421" spans="8:10" ht="15.75" customHeight="1">
      <c r="H421" s="178"/>
      <c r="I421" s="111"/>
      <c r="J421" s="178"/>
    </row>
    <row r="422" spans="8:10" ht="15.75" customHeight="1">
      <c r="H422" s="178"/>
      <c r="I422" s="111"/>
      <c r="J422" s="178"/>
    </row>
    <row r="423" spans="8:10" ht="15.75" customHeight="1">
      <c r="H423" s="178"/>
      <c r="I423" s="111"/>
      <c r="J423" s="178"/>
    </row>
    <row r="424" spans="8:10" ht="15.75" customHeight="1">
      <c r="H424" s="178"/>
      <c r="I424" s="111"/>
      <c r="J424" s="178"/>
    </row>
    <row r="425" spans="8:10" ht="15.75" customHeight="1">
      <c r="H425" s="178"/>
      <c r="I425" s="111"/>
      <c r="J425" s="178"/>
    </row>
    <row r="426" spans="8:10" ht="15.75" customHeight="1">
      <c r="H426" s="178"/>
      <c r="I426" s="111"/>
      <c r="J426" s="178"/>
    </row>
    <row r="427" spans="8:10" ht="15.75" customHeight="1">
      <c r="H427" s="178"/>
      <c r="I427" s="111"/>
      <c r="J427" s="178"/>
    </row>
    <row r="428" spans="8:10" ht="15.75" customHeight="1">
      <c r="H428" s="178"/>
      <c r="I428" s="111"/>
      <c r="J428" s="178"/>
    </row>
    <row r="429" spans="8:10" ht="15.75" customHeight="1">
      <c r="H429" s="178"/>
      <c r="I429" s="111"/>
      <c r="J429" s="178"/>
    </row>
    <row r="430" spans="8:10" ht="15.75" customHeight="1">
      <c r="H430" s="178"/>
      <c r="I430" s="111"/>
      <c r="J430" s="178"/>
    </row>
    <row r="431" spans="8:10" ht="15.75" customHeight="1">
      <c r="H431" s="178"/>
      <c r="I431" s="111"/>
      <c r="J431" s="178"/>
    </row>
    <row r="432" spans="8:10" ht="15.75" customHeight="1">
      <c r="H432" s="178"/>
      <c r="I432" s="111"/>
      <c r="J432" s="178"/>
    </row>
    <row r="433" spans="8:10" ht="15.75" customHeight="1">
      <c r="H433" s="178"/>
      <c r="I433" s="111"/>
      <c r="J433" s="178"/>
    </row>
    <row r="434" spans="8:10" ht="15.75" customHeight="1">
      <c r="H434" s="178"/>
      <c r="I434" s="111"/>
      <c r="J434" s="178"/>
    </row>
    <row r="435" spans="8:10" ht="15.75" customHeight="1">
      <c r="H435" s="178"/>
      <c r="I435" s="111"/>
      <c r="J435" s="178"/>
    </row>
    <row r="436" spans="8:10" ht="15.75" customHeight="1">
      <c r="H436" s="178"/>
      <c r="I436" s="111"/>
      <c r="J436" s="178"/>
    </row>
    <row r="437" spans="8:10" ht="15.75" customHeight="1">
      <c r="H437" s="178"/>
      <c r="I437" s="111"/>
      <c r="J437" s="178"/>
    </row>
    <row r="438" spans="8:10" ht="15.75" customHeight="1">
      <c r="H438" s="178"/>
      <c r="I438" s="111"/>
      <c r="J438" s="178"/>
    </row>
    <row r="439" spans="8:10" ht="15.75" customHeight="1">
      <c r="H439" s="178"/>
      <c r="I439" s="111"/>
      <c r="J439" s="178"/>
    </row>
    <row r="440" spans="8:10" ht="15.75" customHeight="1">
      <c r="H440" s="178"/>
      <c r="I440" s="111"/>
      <c r="J440" s="178"/>
    </row>
    <row r="441" spans="8:10" ht="15.75" customHeight="1">
      <c r="H441" s="178"/>
      <c r="I441" s="111"/>
      <c r="J441" s="178"/>
    </row>
    <row r="442" spans="8:10" ht="15.75" customHeight="1">
      <c r="H442" s="178"/>
      <c r="I442" s="111"/>
      <c r="J442" s="178"/>
    </row>
    <row r="443" spans="8:10" ht="15.75" customHeight="1">
      <c r="H443" s="178"/>
      <c r="I443" s="111"/>
      <c r="J443" s="178"/>
    </row>
    <row r="444" spans="8:10" ht="15.75" customHeight="1">
      <c r="H444" s="178"/>
      <c r="I444" s="111"/>
      <c r="J444" s="178"/>
    </row>
    <row r="445" spans="8:10" ht="15.75" customHeight="1">
      <c r="H445" s="178"/>
      <c r="I445" s="111"/>
      <c r="J445" s="178"/>
    </row>
    <row r="446" spans="8:10" ht="15.75" customHeight="1">
      <c r="H446" s="178"/>
      <c r="I446" s="111"/>
      <c r="J446" s="178"/>
    </row>
    <row r="447" spans="8:10" ht="15.75" customHeight="1">
      <c r="H447" s="178"/>
      <c r="I447" s="111"/>
      <c r="J447" s="178"/>
    </row>
    <row r="448" spans="8:10" ht="15.75" customHeight="1">
      <c r="H448" s="178"/>
      <c r="I448" s="111"/>
      <c r="J448" s="178"/>
    </row>
    <row r="449" spans="8:10" ht="15.75" customHeight="1">
      <c r="H449" s="178"/>
      <c r="I449" s="111"/>
      <c r="J449" s="178"/>
    </row>
    <row r="450" spans="8:10" ht="15.75" customHeight="1">
      <c r="H450" s="178"/>
      <c r="I450" s="111"/>
      <c r="J450" s="178"/>
    </row>
    <row r="451" spans="8:10" ht="15.75" customHeight="1">
      <c r="H451" s="178"/>
      <c r="I451" s="111"/>
      <c r="J451" s="178"/>
    </row>
    <row r="452" spans="8:10" ht="15.75" customHeight="1">
      <c r="H452" s="178"/>
      <c r="I452" s="111"/>
      <c r="J452" s="178"/>
    </row>
    <row r="453" spans="8:10" ht="15.75" customHeight="1">
      <c r="H453" s="178"/>
      <c r="I453" s="111"/>
      <c r="J453" s="178"/>
    </row>
    <row r="454" spans="8:10" ht="15.75" customHeight="1">
      <c r="H454" s="178"/>
      <c r="I454" s="111"/>
      <c r="J454" s="178"/>
    </row>
    <row r="455" spans="8:10" ht="15.75" customHeight="1">
      <c r="H455" s="178"/>
      <c r="I455" s="111"/>
      <c r="J455" s="178"/>
    </row>
    <row r="456" spans="8:10" ht="15.75" customHeight="1">
      <c r="H456" s="178"/>
      <c r="I456" s="111"/>
      <c r="J456" s="178"/>
    </row>
    <row r="457" spans="8:10" ht="15.75" customHeight="1">
      <c r="H457" s="178"/>
      <c r="I457" s="111"/>
      <c r="J457" s="178"/>
    </row>
    <row r="458" spans="8:10" ht="15.75" customHeight="1">
      <c r="H458" s="178"/>
      <c r="I458" s="111"/>
      <c r="J458" s="178"/>
    </row>
    <row r="459" spans="8:10" ht="15.75" customHeight="1">
      <c r="H459" s="178"/>
      <c r="I459" s="111"/>
      <c r="J459" s="178"/>
    </row>
    <row r="460" spans="8:10" ht="15.75" customHeight="1">
      <c r="H460" s="178"/>
      <c r="I460" s="111"/>
      <c r="J460" s="178"/>
    </row>
    <row r="461" spans="8:10" ht="15.75" customHeight="1">
      <c r="H461" s="178"/>
      <c r="I461" s="111"/>
      <c r="J461" s="178"/>
    </row>
    <row r="462" spans="8:10" ht="15.75" customHeight="1">
      <c r="H462" s="178"/>
      <c r="I462" s="111"/>
      <c r="J462" s="178"/>
    </row>
    <row r="463" spans="8:10" ht="15.75" customHeight="1">
      <c r="H463" s="178"/>
      <c r="I463" s="111"/>
      <c r="J463" s="178"/>
    </row>
    <row r="464" spans="8:10" ht="15.75" customHeight="1">
      <c r="H464" s="178"/>
      <c r="I464" s="111"/>
      <c r="J464" s="178"/>
    </row>
    <row r="465" spans="8:10" ht="15.75" customHeight="1">
      <c r="H465" s="178"/>
      <c r="I465" s="111"/>
      <c r="J465" s="178"/>
    </row>
    <row r="466" spans="8:10" ht="15.75" customHeight="1">
      <c r="H466" s="178"/>
      <c r="I466" s="111"/>
      <c r="J466" s="178"/>
    </row>
    <row r="467" spans="8:10" ht="15.75" customHeight="1">
      <c r="H467" s="178"/>
      <c r="I467" s="111"/>
      <c r="J467" s="178"/>
    </row>
    <row r="468" spans="8:10" ht="15.75" customHeight="1">
      <c r="H468" s="178"/>
      <c r="I468" s="111"/>
      <c r="J468" s="178"/>
    </row>
    <row r="469" spans="8:10" ht="15.75" customHeight="1">
      <c r="H469" s="178"/>
      <c r="I469" s="111"/>
      <c r="J469" s="178"/>
    </row>
    <row r="470" spans="8:10" ht="15.75" customHeight="1">
      <c r="H470" s="178"/>
      <c r="I470" s="111"/>
      <c r="J470" s="178"/>
    </row>
    <row r="471" spans="8:10" ht="15.75" customHeight="1">
      <c r="H471" s="178"/>
      <c r="I471" s="111"/>
      <c r="J471" s="178"/>
    </row>
    <row r="472" spans="8:10" ht="15.75" customHeight="1">
      <c r="H472" s="178"/>
      <c r="I472" s="111"/>
      <c r="J472" s="178"/>
    </row>
    <row r="473" spans="8:10" ht="15.75" customHeight="1">
      <c r="H473" s="178"/>
      <c r="I473" s="111"/>
      <c r="J473" s="178"/>
    </row>
    <row r="474" spans="8:10" ht="15.75" customHeight="1">
      <c r="H474" s="178"/>
      <c r="I474" s="111"/>
      <c r="J474" s="178"/>
    </row>
    <row r="475" spans="8:10" ht="15.75" customHeight="1">
      <c r="H475" s="178"/>
      <c r="I475" s="111"/>
      <c r="J475" s="178"/>
    </row>
    <row r="476" spans="8:10" ht="15.75" customHeight="1">
      <c r="H476" s="178"/>
      <c r="I476" s="111"/>
      <c r="J476" s="178"/>
    </row>
    <row r="477" spans="8:10" ht="15.75" customHeight="1">
      <c r="H477" s="178"/>
      <c r="I477" s="111"/>
      <c r="J477" s="178"/>
    </row>
    <row r="478" spans="8:10" ht="15.75" customHeight="1">
      <c r="H478" s="178"/>
      <c r="I478" s="111"/>
      <c r="J478" s="178"/>
    </row>
    <row r="479" spans="8:10" ht="15.75" customHeight="1">
      <c r="H479" s="178"/>
      <c r="I479" s="111"/>
      <c r="J479" s="178"/>
    </row>
    <row r="480" spans="8:10" ht="15.75" customHeight="1">
      <c r="H480" s="178"/>
      <c r="I480" s="111"/>
      <c r="J480" s="178"/>
    </row>
    <row r="481" spans="8:10" ht="15.75" customHeight="1">
      <c r="H481" s="178"/>
      <c r="I481" s="111"/>
      <c r="J481" s="178"/>
    </row>
    <row r="482" spans="8:10" ht="15.75" customHeight="1">
      <c r="H482" s="178"/>
      <c r="I482" s="111"/>
      <c r="J482" s="178"/>
    </row>
    <row r="483" spans="8:10" ht="15.75" customHeight="1">
      <c r="H483" s="178"/>
      <c r="I483" s="111"/>
      <c r="J483" s="178"/>
    </row>
    <row r="484" spans="8:10" ht="15.75" customHeight="1">
      <c r="H484" s="178"/>
      <c r="I484" s="111"/>
      <c r="J484" s="178"/>
    </row>
    <row r="485" spans="8:10" ht="15.75" customHeight="1">
      <c r="H485" s="178"/>
      <c r="I485" s="111"/>
      <c r="J485" s="178"/>
    </row>
    <row r="486" spans="8:10" ht="15.75" customHeight="1">
      <c r="H486" s="178"/>
      <c r="I486" s="111"/>
      <c r="J486" s="178"/>
    </row>
    <row r="487" spans="8:10" ht="15.75" customHeight="1">
      <c r="H487" s="178"/>
      <c r="I487" s="111"/>
      <c r="J487" s="178"/>
    </row>
    <row r="488" spans="8:10" ht="15.75" customHeight="1">
      <c r="H488" s="178"/>
      <c r="I488" s="111"/>
      <c r="J488" s="178"/>
    </row>
    <row r="489" spans="8:10" ht="15.75" customHeight="1">
      <c r="H489" s="178"/>
      <c r="I489" s="111"/>
      <c r="J489" s="178"/>
    </row>
    <row r="490" spans="8:10" ht="15.75" customHeight="1">
      <c r="H490" s="178"/>
      <c r="I490" s="111"/>
      <c r="J490" s="178"/>
    </row>
    <row r="491" spans="8:10" ht="15.75" customHeight="1">
      <c r="H491" s="178"/>
      <c r="I491" s="111"/>
      <c r="J491" s="178"/>
    </row>
    <row r="492" spans="8:10" ht="15.75" customHeight="1">
      <c r="H492" s="178"/>
      <c r="I492" s="111"/>
      <c r="J492" s="178"/>
    </row>
    <row r="493" spans="8:10" ht="15.75" customHeight="1">
      <c r="H493" s="178"/>
      <c r="I493" s="111"/>
      <c r="J493" s="178"/>
    </row>
    <row r="494" spans="8:10" ht="15.75" customHeight="1">
      <c r="H494" s="178"/>
      <c r="I494" s="111"/>
      <c r="J494" s="178"/>
    </row>
    <row r="495" spans="8:10" ht="15.75" customHeight="1">
      <c r="H495" s="178"/>
      <c r="I495" s="111"/>
      <c r="J495" s="178"/>
    </row>
    <row r="496" spans="8:10" ht="15.75" customHeight="1">
      <c r="H496" s="178"/>
      <c r="I496" s="111"/>
      <c r="J496" s="178"/>
    </row>
    <row r="497" spans="8:10" ht="15.75" customHeight="1">
      <c r="H497" s="178"/>
      <c r="I497" s="111"/>
      <c r="J497" s="178"/>
    </row>
    <row r="498" spans="8:10" ht="15.75" customHeight="1">
      <c r="H498" s="178"/>
      <c r="I498" s="111"/>
      <c r="J498" s="178"/>
    </row>
    <row r="499" spans="8:10" ht="15.75" customHeight="1">
      <c r="H499" s="178"/>
      <c r="I499" s="111"/>
      <c r="J499" s="178"/>
    </row>
    <row r="500" spans="8:10" ht="15.75" customHeight="1">
      <c r="H500" s="178"/>
      <c r="I500" s="111"/>
      <c r="J500" s="178"/>
    </row>
    <row r="501" spans="8:10" ht="15.75" customHeight="1">
      <c r="H501" s="178"/>
      <c r="I501" s="111"/>
      <c r="J501" s="178"/>
    </row>
    <row r="502" spans="8:10" ht="15.75" customHeight="1">
      <c r="H502" s="178"/>
      <c r="I502" s="111"/>
      <c r="J502" s="178"/>
    </row>
    <row r="503" spans="8:10" ht="15.75" customHeight="1">
      <c r="H503" s="178"/>
      <c r="I503" s="111"/>
      <c r="J503" s="178"/>
    </row>
    <row r="504" spans="8:10" ht="15.75" customHeight="1">
      <c r="H504" s="178"/>
      <c r="I504" s="111"/>
      <c r="J504" s="178"/>
    </row>
    <row r="505" spans="8:10" ht="15.75" customHeight="1">
      <c r="H505" s="178"/>
      <c r="I505" s="111"/>
      <c r="J505" s="178"/>
    </row>
    <row r="506" spans="8:10" ht="15.75" customHeight="1">
      <c r="H506" s="178"/>
      <c r="I506" s="111"/>
      <c r="J506" s="178"/>
    </row>
    <row r="507" spans="8:10" ht="15.75" customHeight="1">
      <c r="H507" s="178"/>
      <c r="I507" s="111"/>
      <c r="J507" s="178"/>
    </row>
    <row r="508" spans="8:10" ht="15.75" customHeight="1">
      <c r="H508" s="178"/>
      <c r="I508" s="111"/>
      <c r="J508" s="178"/>
    </row>
    <row r="509" spans="8:10" ht="15.75" customHeight="1">
      <c r="H509" s="178"/>
      <c r="I509" s="111"/>
      <c r="J509" s="178"/>
    </row>
    <row r="510" spans="8:10" ht="15.75" customHeight="1">
      <c r="H510" s="178"/>
      <c r="I510" s="111"/>
      <c r="J510" s="178"/>
    </row>
    <row r="511" spans="8:10" ht="15.75" customHeight="1">
      <c r="H511" s="178"/>
      <c r="I511" s="111"/>
      <c r="J511" s="178"/>
    </row>
    <row r="512" spans="8:10" ht="15.75" customHeight="1">
      <c r="H512" s="178"/>
      <c r="I512" s="111"/>
      <c r="J512" s="178"/>
    </row>
    <row r="513" spans="8:10" ht="15.75" customHeight="1">
      <c r="H513" s="178"/>
      <c r="I513" s="111"/>
      <c r="J513" s="178"/>
    </row>
    <row r="514" spans="8:10" ht="15.75" customHeight="1">
      <c r="H514" s="178"/>
      <c r="I514" s="111"/>
      <c r="J514" s="178"/>
    </row>
    <row r="515" spans="8:10" ht="15.75" customHeight="1">
      <c r="H515" s="178"/>
      <c r="I515" s="111"/>
      <c r="J515" s="178"/>
    </row>
    <row r="516" spans="8:10" ht="15.75" customHeight="1">
      <c r="H516" s="178"/>
      <c r="I516" s="111"/>
      <c r="J516" s="178"/>
    </row>
    <row r="517" spans="8:10" ht="15.75" customHeight="1">
      <c r="H517" s="178"/>
      <c r="I517" s="111"/>
      <c r="J517" s="178"/>
    </row>
    <row r="518" spans="8:10" ht="15.75" customHeight="1">
      <c r="H518" s="178"/>
      <c r="I518" s="111"/>
      <c r="J518" s="178"/>
    </row>
    <row r="519" spans="8:10" ht="15.75" customHeight="1">
      <c r="H519" s="178"/>
      <c r="I519" s="111"/>
      <c r="J519" s="178"/>
    </row>
    <row r="520" spans="8:10" ht="15.75" customHeight="1">
      <c r="H520" s="178"/>
      <c r="I520" s="111"/>
      <c r="J520" s="178"/>
    </row>
    <row r="521" spans="8:10" ht="15.75" customHeight="1">
      <c r="H521" s="178"/>
      <c r="I521" s="111"/>
      <c r="J521" s="178"/>
    </row>
    <row r="522" spans="8:10" ht="15.75" customHeight="1">
      <c r="H522" s="178"/>
      <c r="I522" s="111"/>
      <c r="J522" s="178"/>
    </row>
    <row r="523" spans="8:10" ht="15.75" customHeight="1">
      <c r="H523" s="178"/>
      <c r="I523" s="111"/>
      <c r="J523" s="178"/>
    </row>
    <row r="524" spans="8:10" ht="15.75" customHeight="1">
      <c r="H524" s="178"/>
      <c r="I524" s="111"/>
      <c r="J524" s="178"/>
    </row>
    <row r="525" spans="8:10" ht="15.75" customHeight="1">
      <c r="H525" s="178"/>
      <c r="I525" s="111"/>
      <c r="J525" s="178"/>
    </row>
    <row r="526" spans="8:10" ht="15.75" customHeight="1">
      <c r="H526" s="178"/>
      <c r="I526" s="111"/>
      <c r="J526" s="178"/>
    </row>
    <row r="527" spans="8:10" ht="15.75" customHeight="1">
      <c r="H527" s="178"/>
      <c r="I527" s="111"/>
      <c r="J527" s="178"/>
    </row>
    <row r="528" spans="8:10" ht="15.75" customHeight="1">
      <c r="H528" s="178"/>
      <c r="I528" s="111"/>
      <c r="J528" s="178"/>
    </row>
    <row r="529" spans="8:10" ht="15.75" customHeight="1">
      <c r="H529" s="178"/>
      <c r="I529" s="111"/>
      <c r="J529" s="178"/>
    </row>
    <row r="530" spans="8:10" ht="15.75" customHeight="1">
      <c r="H530" s="178"/>
      <c r="I530" s="111"/>
      <c r="J530" s="178"/>
    </row>
    <row r="531" spans="8:10" ht="15.75" customHeight="1">
      <c r="H531" s="178"/>
      <c r="I531" s="111"/>
      <c r="J531" s="178"/>
    </row>
    <row r="532" spans="8:10" ht="15.75" customHeight="1">
      <c r="H532" s="178"/>
      <c r="I532" s="111"/>
      <c r="J532" s="178"/>
    </row>
    <row r="533" spans="8:10" ht="15.75" customHeight="1">
      <c r="H533" s="178"/>
      <c r="I533" s="111"/>
      <c r="J533" s="178"/>
    </row>
    <row r="534" spans="8:10" ht="15.75" customHeight="1">
      <c r="H534" s="178"/>
      <c r="I534" s="111"/>
      <c r="J534" s="178"/>
    </row>
    <row r="535" spans="8:10" ht="15.75" customHeight="1">
      <c r="H535" s="178"/>
      <c r="I535" s="111"/>
      <c r="J535" s="178"/>
    </row>
    <row r="536" spans="8:10" ht="15.75" customHeight="1">
      <c r="H536" s="178"/>
      <c r="I536" s="111"/>
      <c r="J536" s="178"/>
    </row>
    <row r="537" spans="8:10" ht="15.75" customHeight="1">
      <c r="H537" s="178"/>
      <c r="I537" s="111"/>
      <c r="J537" s="178"/>
    </row>
    <row r="538" spans="8:10" ht="15.75" customHeight="1">
      <c r="H538" s="178"/>
      <c r="I538" s="111"/>
      <c r="J538" s="178"/>
    </row>
    <row r="539" spans="8:10" ht="15.75" customHeight="1">
      <c r="H539" s="178"/>
      <c r="I539" s="111"/>
      <c r="J539" s="178"/>
    </row>
    <row r="540" spans="8:10" ht="15.75" customHeight="1">
      <c r="H540" s="178"/>
      <c r="I540" s="111"/>
      <c r="J540" s="178"/>
    </row>
    <row r="541" spans="8:10" ht="15.75" customHeight="1">
      <c r="H541" s="178"/>
      <c r="I541" s="111"/>
      <c r="J541" s="178"/>
    </row>
    <row r="542" spans="8:10" ht="15.75" customHeight="1">
      <c r="H542" s="178"/>
      <c r="I542" s="111"/>
      <c r="J542" s="178"/>
    </row>
    <row r="543" spans="8:10" ht="15.75" customHeight="1">
      <c r="H543" s="178"/>
      <c r="I543" s="111"/>
      <c r="J543" s="178"/>
    </row>
    <row r="544" spans="8:10" ht="15.75" customHeight="1">
      <c r="H544" s="178"/>
      <c r="I544" s="111"/>
      <c r="J544" s="178"/>
    </row>
    <row r="545" spans="8:10" ht="15.75" customHeight="1">
      <c r="H545" s="178"/>
      <c r="I545" s="111"/>
      <c r="J545" s="178"/>
    </row>
    <row r="546" spans="8:10" ht="15.75" customHeight="1">
      <c r="H546" s="178"/>
      <c r="I546" s="111"/>
      <c r="J546" s="178"/>
    </row>
    <row r="547" spans="8:10" ht="15.75" customHeight="1">
      <c r="H547" s="178"/>
      <c r="I547" s="111"/>
      <c r="J547" s="178"/>
    </row>
    <row r="548" spans="8:10" ht="15.75" customHeight="1">
      <c r="H548" s="178"/>
      <c r="I548" s="111"/>
      <c r="J548" s="178"/>
    </row>
    <row r="549" spans="8:10" ht="15.75" customHeight="1">
      <c r="H549" s="178"/>
      <c r="I549" s="111"/>
      <c r="J549" s="178"/>
    </row>
    <row r="550" spans="8:10" ht="15.75" customHeight="1">
      <c r="H550" s="178"/>
      <c r="I550" s="111"/>
      <c r="J550" s="178"/>
    </row>
    <row r="551" spans="8:10" ht="15.75" customHeight="1">
      <c r="H551" s="178"/>
      <c r="I551" s="111"/>
      <c r="J551" s="178"/>
    </row>
    <row r="552" spans="8:10" ht="15.75" customHeight="1">
      <c r="H552" s="178"/>
      <c r="I552" s="111"/>
      <c r="J552" s="178"/>
    </row>
    <row r="553" spans="8:10" ht="15.75" customHeight="1">
      <c r="H553" s="178"/>
      <c r="I553" s="111"/>
      <c r="J553" s="178"/>
    </row>
    <row r="554" spans="8:10" ht="15.75" customHeight="1">
      <c r="H554" s="178"/>
      <c r="I554" s="111"/>
      <c r="J554" s="178"/>
    </row>
    <row r="555" spans="8:10" ht="15.75" customHeight="1">
      <c r="H555" s="178"/>
      <c r="I555" s="111"/>
      <c r="J555" s="178"/>
    </row>
    <row r="556" spans="8:10" ht="15.75" customHeight="1">
      <c r="H556" s="178"/>
      <c r="I556" s="111"/>
      <c r="J556" s="178"/>
    </row>
    <row r="557" spans="8:10" ht="15.75" customHeight="1">
      <c r="H557" s="178"/>
      <c r="I557" s="111"/>
      <c r="J557" s="178"/>
    </row>
    <row r="558" spans="8:10" ht="15.75" customHeight="1">
      <c r="H558" s="178"/>
      <c r="I558" s="111"/>
      <c r="J558" s="178"/>
    </row>
    <row r="559" spans="8:10" ht="15.75" customHeight="1">
      <c r="H559" s="178"/>
      <c r="I559" s="111"/>
      <c r="J559" s="178"/>
    </row>
    <row r="560" spans="8:10" ht="15.75" customHeight="1">
      <c r="H560" s="178"/>
      <c r="I560" s="111"/>
      <c r="J560" s="178"/>
    </row>
    <row r="561" spans="8:10" ht="15.75" customHeight="1">
      <c r="H561" s="178"/>
      <c r="I561" s="111"/>
      <c r="J561" s="178"/>
    </row>
    <row r="562" spans="8:10" ht="15.75" customHeight="1">
      <c r="H562" s="178"/>
      <c r="I562" s="111"/>
      <c r="J562" s="178"/>
    </row>
    <row r="563" spans="8:10" ht="15.75" customHeight="1">
      <c r="H563" s="178"/>
      <c r="I563" s="111"/>
      <c r="J563" s="178"/>
    </row>
    <row r="564" spans="8:10" ht="15.75" customHeight="1">
      <c r="H564" s="178"/>
      <c r="I564" s="111"/>
      <c r="J564" s="178"/>
    </row>
    <row r="565" spans="8:10" ht="15.75" customHeight="1">
      <c r="H565" s="178"/>
      <c r="I565" s="111"/>
      <c r="J565" s="178"/>
    </row>
    <row r="566" spans="8:10" ht="15.75" customHeight="1">
      <c r="H566" s="178"/>
      <c r="I566" s="111"/>
      <c r="J566" s="178"/>
    </row>
    <row r="567" spans="8:10" ht="15.75" customHeight="1">
      <c r="H567" s="178"/>
      <c r="I567" s="111"/>
      <c r="J567" s="178"/>
    </row>
    <row r="568" spans="8:10" ht="15.75" customHeight="1">
      <c r="H568" s="178"/>
      <c r="I568" s="111"/>
      <c r="J568" s="178"/>
    </row>
    <row r="569" spans="8:10" ht="15.75" customHeight="1">
      <c r="H569" s="178"/>
      <c r="I569" s="111"/>
      <c r="J569" s="178"/>
    </row>
    <row r="570" spans="8:10" ht="15.75" customHeight="1">
      <c r="H570" s="178"/>
      <c r="I570" s="111"/>
      <c r="J570" s="178"/>
    </row>
    <row r="571" spans="8:10" ht="15.75" customHeight="1">
      <c r="H571" s="178"/>
      <c r="I571" s="111"/>
      <c r="J571" s="178"/>
    </row>
    <row r="572" spans="8:10" ht="15.75" customHeight="1">
      <c r="H572" s="178"/>
      <c r="I572" s="111"/>
      <c r="J572" s="178"/>
    </row>
    <row r="573" spans="8:10" ht="15.75" customHeight="1">
      <c r="H573" s="178"/>
      <c r="I573" s="111"/>
      <c r="J573" s="178"/>
    </row>
    <row r="574" spans="8:10" ht="15.75" customHeight="1">
      <c r="H574" s="178"/>
      <c r="I574" s="111"/>
      <c r="J574" s="178"/>
    </row>
    <row r="575" spans="8:10" ht="15.75" customHeight="1">
      <c r="H575" s="178"/>
      <c r="I575" s="111"/>
      <c r="J575" s="178"/>
    </row>
    <row r="576" spans="8:10" ht="15.75" customHeight="1">
      <c r="H576" s="178"/>
      <c r="I576" s="111"/>
      <c r="J576" s="178"/>
    </row>
    <row r="577" spans="8:10" ht="15.75" customHeight="1">
      <c r="H577" s="178"/>
      <c r="I577" s="111"/>
      <c r="J577" s="178"/>
    </row>
    <row r="578" spans="8:10" ht="15.75" customHeight="1">
      <c r="H578" s="178"/>
      <c r="I578" s="111"/>
      <c r="J578" s="178"/>
    </row>
    <row r="579" spans="8:10" ht="15.75" customHeight="1">
      <c r="H579" s="178"/>
      <c r="I579" s="111"/>
      <c r="J579" s="178"/>
    </row>
    <row r="580" spans="8:10" ht="15.75" customHeight="1">
      <c r="H580" s="178"/>
      <c r="I580" s="111"/>
      <c r="J580" s="178"/>
    </row>
    <row r="581" spans="8:10" ht="15.75" customHeight="1">
      <c r="H581" s="178"/>
      <c r="I581" s="111"/>
      <c r="J581" s="178"/>
    </row>
    <row r="582" spans="8:10" ht="15.75" customHeight="1">
      <c r="H582" s="178"/>
      <c r="I582" s="111"/>
      <c r="J582" s="178"/>
    </row>
    <row r="583" spans="8:10" ht="15.75" customHeight="1">
      <c r="H583" s="178"/>
      <c r="I583" s="111"/>
      <c r="J583" s="178"/>
    </row>
    <row r="584" spans="8:10" ht="15.75" customHeight="1">
      <c r="H584" s="178"/>
      <c r="I584" s="111"/>
      <c r="J584" s="178"/>
    </row>
    <row r="585" spans="8:10" ht="15.75" customHeight="1">
      <c r="H585" s="178"/>
      <c r="I585" s="111"/>
      <c r="J585" s="178"/>
    </row>
    <row r="586" spans="8:10" ht="15.75" customHeight="1">
      <c r="H586" s="178"/>
      <c r="I586" s="111"/>
      <c r="J586" s="178"/>
    </row>
    <row r="587" spans="8:10" ht="15.75" customHeight="1">
      <c r="H587" s="178"/>
      <c r="I587" s="111"/>
      <c r="J587" s="178"/>
    </row>
    <row r="588" spans="8:10" ht="15.75" customHeight="1">
      <c r="H588" s="178"/>
      <c r="I588" s="111"/>
      <c r="J588" s="178"/>
    </row>
    <row r="589" spans="8:10" ht="15.75" customHeight="1">
      <c r="H589" s="178"/>
      <c r="I589" s="111"/>
      <c r="J589" s="178"/>
    </row>
    <row r="590" spans="8:10" ht="15.75" customHeight="1">
      <c r="H590" s="178"/>
      <c r="I590" s="111"/>
      <c r="J590" s="178"/>
    </row>
    <row r="591" spans="8:10" ht="15.75" customHeight="1">
      <c r="H591" s="178"/>
      <c r="I591" s="111"/>
      <c r="J591" s="178"/>
    </row>
    <row r="592" spans="8:10" ht="15.75" customHeight="1">
      <c r="H592" s="178"/>
      <c r="I592" s="111"/>
      <c r="J592" s="178"/>
    </row>
    <row r="593" spans="8:10" ht="15.75" customHeight="1">
      <c r="H593" s="178"/>
      <c r="I593" s="111"/>
      <c r="J593" s="178"/>
    </row>
    <row r="594" spans="8:10" ht="15.75" customHeight="1">
      <c r="H594" s="178"/>
      <c r="I594" s="111"/>
      <c r="J594" s="178"/>
    </row>
    <row r="595" spans="8:10" ht="15.75" customHeight="1">
      <c r="H595" s="178"/>
      <c r="I595" s="111"/>
      <c r="J595" s="178"/>
    </row>
    <row r="596" spans="8:10" ht="15.75" customHeight="1">
      <c r="H596" s="178"/>
      <c r="I596" s="111"/>
      <c r="J596" s="178"/>
    </row>
    <row r="597" spans="8:10" ht="15.75" customHeight="1">
      <c r="H597" s="178"/>
      <c r="I597" s="111"/>
      <c r="J597" s="178"/>
    </row>
    <row r="598" spans="8:10" ht="15.75" customHeight="1">
      <c r="H598" s="178"/>
      <c r="I598" s="111"/>
      <c r="J598" s="178"/>
    </row>
    <row r="599" spans="8:10" ht="15.75" customHeight="1">
      <c r="H599" s="178"/>
      <c r="I599" s="111"/>
      <c r="J599" s="178"/>
    </row>
    <row r="600" spans="8:10" ht="15.75" customHeight="1">
      <c r="H600" s="178"/>
      <c r="I600" s="111"/>
      <c r="J600" s="178"/>
    </row>
    <row r="601" spans="8:10" ht="15.75" customHeight="1">
      <c r="H601" s="178"/>
      <c r="I601" s="111"/>
      <c r="J601" s="178"/>
    </row>
    <row r="602" spans="8:10" ht="15.75" customHeight="1">
      <c r="H602" s="178"/>
      <c r="I602" s="111"/>
      <c r="J602" s="178"/>
    </row>
    <row r="603" spans="8:10" ht="15.75" customHeight="1">
      <c r="H603" s="178"/>
      <c r="I603" s="111"/>
      <c r="J603" s="178"/>
    </row>
    <row r="604" spans="8:10" ht="15.75" customHeight="1">
      <c r="H604" s="178"/>
      <c r="I604" s="111"/>
      <c r="J604" s="178"/>
    </row>
    <row r="605" spans="8:10" ht="15.75" customHeight="1">
      <c r="H605" s="178"/>
      <c r="I605" s="111"/>
      <c r="J605" s="178"/>
    </row>
    <row r="606" spans="8:10" ht="15.75" customHeight="1">
      <c r="H606" s="178"/>
      <c r="I606" s="111"/>
      <c r="J606" s="178"/>
    </row>
    <row r="607" spans="8:10" ht="15.75" customHeight="1">
      <c r="H607" s="178"/>
      <c r="I607" s="111"/>
      <c r="J607" s="178"/>
    </row>
    <row r="608" spans="8:10" ht="15.75" customHeight="1">
      <c r="H608" s="178"/>
      <c r="I608" s="111"/>
      <c r="J608" s="178"/>
    </row>
    <row r="609" spans="8:10" ht="15.75" customHeight="1">
      <c r="H609" s="178"/>
      <c r="I609" s="111"/>
      <c r="J609" s="178"/>
    </row>
    <row r="610" spans="8:10" ht="15.75" customHeight="1">
      <c r="H610" s="178"/>
      <c r="I610" s="111"/>
      <c r="J610" s="178"/>
    </row>
    <row r="611" spans="8:10" ht="15.75" customHeight="1">
      <c r="H611" s="178"/>
      <c r="I611" s="111"/>
      <c r="J611" s="178"/>
    </row>
    <row r="612" spans="8:10" ht="15.75" customHeight="1">
      <c r="H612" s="178"/>
      <c r="I612" s="111"/>
      <c r="J612" s="178"/>
    </row>
    <row r="613" spans="8:10" ht="15.75" customHeight="1">
      <c r="H613" s="178"/>
      <c r="I613" s="111"/>
      <c r="J613" s="178"/>
    </row>
    <row r="614" spans="8:10" ht="15.75" customHeight="1">
      <c r="H614" s="178"/>
      <c r="I614" s="111"/>
      <c r="J614" s="178"/>
    </row>
    <row r="615" spans="8:10" ht="15.75" customHeight="1">
      <c r="H615" s="178"/>
      <c r="I615" s="111"/>
      <c r="J615" s="178"/>
    </row>
    <row r="616" spans="8:10" ht="15.75" customHeight="1">
      <c r="H616" s="178"/>
      <c r="I616" s="111"/>
      <c r="J616" s="178"/>
    </row>
    <row r="617" spans="8:10" ht="15.75" customHeight="1">
      <c r="H617" s="178"/>
      <c r="I617" s="111"/>
      <c r="J617" s="178"/>
    </row>
    <row r="618" spans="8:10" ht="15.75" customHeight="1">
      <c r="H618" s="178"/>
      <c r="I618" s="111"/>
      <c r="J618" s="178"/>
    </row>
    <row r="619" spans="8:10" ht="15.75" customHeight="1">
      <c r="H619" s="178"/>
      <c r="I619" s="111"/>
      <c r="J619" s="178"/>
    </row>
    <row r="620" spans="8:10" ht="15.75" customHeight="1">
      <c r="H620" s="178"/>
      <c r="I620" s="111"/>
      <c r="J620" s="178"/>
    </row>
    <row r="621" spans="8:10" ht="15.75" customHeight="1">
      <c r="H621" s="178"/>
      <c r="I621" s="111"/>
      <c r="J621" s="178"/>
    </row>
    <row r="622" spans="8:10" ht="15.75" customHeight="1">
      <c r="H622" s="178"/>
      <c r="I622" s="111"/>
      <c r="J622" s="178"/>
    </row>
    <row r="623" spans="8:10" ht="15.75" customHeight="1">
      <c r="H623" s="178"/>
      <c r="I623" s="111"/>
      <c r="J623" s="178"/>
    </row>
    <row r="624" spans="8:10" ht="15.75" customHeight="1">
      <c r="H624" s="178"/>
      <c r="I624" s="111"/>
      <c r="J624" s="178"/>
    </row>
    <row r="625" spans="8:10" ht="15.75" customHeight="1">
      <c r="H625" s="178"/>
      <c r="I625" s="111"/>
      <c r="J625" s="178"/>
    </row>
    <row r="626" spans="8:10" ht="15.75" customHeight="1">
      <c r="H626" s="178"/>
      <c r="I626" s="111"/>
      <c r="J626" s="178"/>
    </row>
    <row r="627" spans="8:10" ht="15.75" customHeight="1">
      <c r="H627" s="178"/>
      <c r="I627" s="111"/>
      <c r="J627" s="178"/>
    </row>
    <row r="628" spans="8:10" ht="15.75" customHeight="1">
      <c r="H628" s="178"/>
      <c r="I628" s="111"/>
      <c r="J628" s="178"/>
    </row>
    <row r="629" spans="8:10" ht="15.75" customHeight="1">
      <c r="H629" s="178"/>
      <c r="I629" s="111"/>
      <c r="J629" s="178"/>
    </row>
    <row r="630" spans="8:10" ht="15.75" customHeight="1">
      <c r="H630" s="178"/>
      <c r="I630" s="111"/>
      <c r="J630" s="178"/>
    </row>
    <row r="631" spans="8:10" ht="15.75" customHeight="1">
      <c r="H631" s="178"/>
      <c r="I631" s="111"/>
      <c r="J631" s="178"/>
    </row>
    <row r="632" spans="8:10" ht="15.75" customHeight="1">
      <c r="H632" s="178"/>
      <c r="I632" s="111"/>
      <c r="J632" s="178"/>
    </row>
    <row r="633" spans="8:10" ht="15.75" customHeight="1">
      <c r="H633" s="178"/>
      <c r="I633" s="111"/>
      <c r="J633" s="178"/>
    </row>
    <row r="634" spans="8:10" ht="15.75" customHeight="1">
      <c r="H634" s="178"/>
      <c r="I634" s="111"/>
      <c r="J634" s="178"/>
    </row>
    <row r="635" spans="8:10" ht="15.75" customHeight="1">
      <c r="H635" s="178"/>
      <c r="I635" s="111"/>
      <c r="J635" s="178"/>
    </row>
    <row r="636" spans="8:10" ht="15.75" customHeight="1">
      <c r="H636" s="178"/>
      <c r="I636" s="111"/>
      <c r="J636" s="178"/>
    </row>
    <row r="637" spans="8:10" ht="15.75" customHeight="1">
      <c r="H637" s="178"/>
      <c r="I637" s="111"/>
      <c r="J637" s="178"/>
    </row>
    <row r="638" spans="8:10" ht="15.75" customHeight="1">
      <c r="H638" s="178"/>
      <c r="I638" s="111"/>
      <c r="J638" s="178"/>
    </row>
    <row r="639" spans="8:10" ht="15.75" customHeight="1">
      <c r="H639" s="178"/>
      <c r="I639" s="111"/>
      <c r="J639" s="178"/>
    </row>
    <row r="640" spans="8:10" ht="15.75" customHeight="1">
      <c r="H640" s="178"/>
      <c r="I640" s="111"/>
      <c r="J640" s="178"/>
    </row>
    <row r="641" spans="8:10" ht="15.75" customHeight="1">
      <c r="H641" s="178"/>
      <c r="I641" s="111"/>
      <c r="J641" s="178"/>
    </row>
    <row r="642" spans="8:10" ht="15.75" customHeight="1">
      <c r="H642" s="178"/>
      <c r="I642" s="111"/>
      <c r="J642" s="178"/>
    </row>
    <row r="643" spans="8:10" ht="15.75" customHeight="1">
      <c r="H643" s="178"/>
      <c r="I643" s="111"/>
      <c r="J643" s="178"/>
    </row>
    <row r="644" spans="8:10" ht="15.75" customHeight="1">
      <c r="H644" s="178"/>
      <c r="I644" s="111"/>
      <c r="J644" s="178"/>
    </row>
    <row r="645" spans="8:10" ht="15.75" customHeight="1">
      <c r="H645" s="178"/>
      <c r="I645" s="111"/>
      <c r="J645" s="178"/>
    </row>
    <row r="646" spans="8:10" ht="15.75" customHeight="1">
      <c r="H646" s="178"/>
      <c r="I646" s="111"/>
      <c r="J646" s="178"/>
    </row>
    <row r="647" spans="8:10" ht="15.75" customHeight="1">
      <c r="H647" s="178"/>
      <c r="I647" s="111"/>
      <c r="J647" s="178"/>
    </row>
    <row r="648" spans="8:10" ht="15.75" customHeight="1">
      <c r="H648" s="178"/>
      <c r="I648" s="111"/>
      <c r="J648" s="178"/>
    </row>
    <row r="649" spans="8:10" ht="15.75" customHeight="1">
      <c r="H649" s="178"/>
      <c r="I649" s="111"/>
      <c r="J649" s="178"/>
    </row>
    <row r="650" spans="8:10" ht="15.75" customHeight="1">
      <c r="H650" s="178"/>
      <c r="I650" s="111"/>
      <c r="J650" s="178"/>
    </row>
    <row r="651" spans="8:10" ht="15.75" customHeight="1">
      <c r="H651" s="178"/>
      <c r="I651" s="111"/>
      <c r="J651" s="178"/>
    </row>
    <row r="652" spans="8:10" ht="15.75" customHeight="1">
      <c r="H652" s="178"/>
      <c r="I652" s="111"/>
      <c r="J652" s="178"/>
    </row>
    <row r="653" spans="8:10" ht="15.75" customHeight="1">
      <c r="H653" s="178"/>
      <c r="I653" s="111"/>
      <c r="J653" s="178"/>
    </row>
    <row r="654" spans="8:10" ht="15.75" customHeight="1">
      <c r="H654" s="178"/>
      <c r="I654" s="111"/>
      <c r="J654" s="178"/>
    </row>
    <row r="655" spans="8:10" ht="15.75" customHeight="1">
      <c r="H655" s="178"/>
      <c r="I655" s="111"/>
      <c r="J655" s="178"/>
    </row>
    <row r="656" spans="8:10" ht="15.75" customHeight="1">
      <c r="H656" s="178"/>
      <c r="I656" s="111"/>
      <c r="J656" s="178"/>
    </row>
    <row r="657" spans="8:10" ht="15.75" customHeight="1">
      <c r="H657" s="178"/>
      <c r="I657" s="111"/>
      <c r="J657" s="178"/>
    </row>
    <row r="658" spans="8:10" ht="15.75" customHeight="1">
      <c r="H658" s="178"/>
      <c r="I658" s="111"/>
      <c r="J658" s="178"/>
    </row>
    <row r="659" spans="8:10" ht="15.75" customHeight="1">
      <c r="H659" s="178"/>
      <c r="I659" s="111"/>
      <c r="J659" s="178"/>
    </row>
    <row r="660" spans="8:10" ht="15.75" customHeight="1">
      <c r="H660" s="178"/>
      <c r="I660" s="111"/>
      <c r="J660" s="178"/>
    </row>
    <row r="661" spans="8:10" ht="15.75" customHeight="1">
      <c r="H661" s="178"/>
      <c r="I661" s="111"/>
      <c r="J661" s="178"/>
    </row>
    <row r="662" spans="8:10" ht="15.75" customHeight="1">
      <c r="H662" s="178"/>
      <c r="I662" s="111"/>
      <c r="J662" s="178"/>
    </row>
    <row r="663" spans="8:10" ht="15.75" customHeight="1">
      <c r="H663" s="178"/>
      <c r="I663" s="111"/>
      <c r="J663" s="178"/>
    </row>
    <row r="664" spans="8:10" ht="15.75" customHeight="1">
      <c r="H664" s="178"/>
      <c r="I664" s="111"/>
      <c r="J664" s="178"/>
    </row>
    <row r="665" spans="8:10" ht="15.75" customHeight="1">
      <c r="H665" s="178"/>
      <c r="I665" s="111"/>
      <c r="J665" s="178"/>
    </row>
    <row r="666" spans="8:10" ht="15.75" customHeight="1">
      <c r="H666" s="178"/>
      <c r="I666" s="111"/>
      <c r="J666" s="178"/>
    </row>
    <row r="667" spans="8:10" ht="15.75" customHeight="1">
      <c r="H667" s="178"/>
      <c r="I667" s="111"/>
      <c r="J667" s="178"/>
    </row>
    <row r="668" spans="8:10" ht="15.75" customHeight="1">
      <c r="H668" s="178"/>
      <c r="I668" s="111"/>
      <c r="J668" s="178"/>
    </row>
    <row r="669" spans="8:10" ht="15.75" customHeight="1">
      <c r="H669" s="178"/>
      <c r="I669" s="111"/>
      <c r="J669" s="178"/>
    </row>
    <row r="670" spans="8:10" ht="15.75" customHeight="1">
      <c r="H670" s="178"/>
      <c r="I670" s="111"/>
      <c r="J670" s="178"/>
    </row>
    <row r="671" spans="8:10" ht="15.75" customHeight="1">
      <c r="H671" s="178"/>
      <c r="I671" s="111"/>
      <c r="J671" s="178"/>
    </row>
    <row r="672" spans="8:10" ht="15.75" customHeight="1">
      <c r="H672" s="178"/>
      <c r="I672" s="111"/>
      <c r="J672" s="178"/>
    </row>
    <row r="673" spans="8:10" ht="15.75" customHeight="1">
      <c r="H673" s="178"/>
      <c r="I673" s="111"/>
      <c r="J673" s="178"/>
    </row>
    <row r="674" spans="8:10" ht="15.75" customHeight="1">
      <c r="H674" s="178"/>
      <c r="I674" s="111"/>
      <c r="J674" s="178"/>
    </row>
    <row r="675" spans="8:10" ht="15.75" customHeight="1">
      <c r="H675" s="178"/>
      <c r="I675" s="111"/>
      <c r="J675" s="178"/>
    </row>
    <row r="676" spans="8:10" ht="15.75" customHeight="1">
      <c r="H676" s="178"/>
      <c r="I676" s="111"/>
      <c r="J676" s="178"/>
    </row>
    <row r="677" spans="8:10" ht="15.75" customHeight="1">
      <c r="H677" s="178"/>
      <c r="I677" s="111"/>
      <c r="J677" s="178"/>
    </row>
    <row r="678" spans="8:10" ht="15.75" customHeight="1">
      <c r="H678" s="178"/>
      <c r="I678" s="111"/>
      <c r="J678" s="178"/>
    </row>
    <row r="679" spans="8:10" ht="15.75" customHeight="1">
      <c r="H679" s="178"/>
      <c r="I679" s="111"/>
      <c r="J679" s="178"/>
    </row>
    <row r="680" spans="8:10" ht="15.75" customHeight="1">
      <c r="H680" s="178"/>
      <c r="I680" s="111"/>
      <c r="J680" s="178"/>
    </row>
    <row r="681" spans="8:10" ht="15.75" customHeight="1">
      <c r="H681" s="178"/>
      <c r="I681" s="111"/>
      <c r="J681" s="178"/>
    </row>
    <row r="682" spans="8:10" ht="15.75" customHeight="1">
      <c r="H682" s="178"/>
      <c r="I682" s="111"/>
      <c r="J682" s="178"/>
    </row>
    <row r="683" spans="8:10" ht="15.75" customHeight="1">
      <c r="H683" s="178"/>
      <c r="I683" s="111"/>
      <c r="J683" s="178"/>
    </row>
    <row r="684" spans="8:10" ht="15.75" customHeight="1">
      <c r="H684" s="178"/>
      <c r="I684" s="111"/>
      <c r="J684" s="178"/>
    </row>
    <row r="685" spans="8:10" ht="15.75" customHeight="1">
      <c r="H685" s="178"/>
      <c r="I685" s="111"/>
      <c r="J685" s="178"/>
    </row>
    <row r="686" spans="8:10" ht="15.75" customHeight="1">
      <c r="H686" s="178"/>
      <c r="I686" s="111"/>
      <c r="J686" s="178"/>
    </row>
    <row r="687" spans="8:10" ht="15.75" customHeight="1">
      <c r="H687" s="178"/>
      <c r="I687" s="111"/>
      <c r="J687" s="178"/>
    </row>
    <row r="688" spans="8:10" ht="15.75" customHeight="1">
      <c r="H688" s="178"/>
      <c r="I688" s="111"/>
      <c r="J688" s="178"/>
    </row>
    <row r="689" spans="8:10" ht="15.75" customHeight="1">
      <c r="H689" s="178"/>
      <c r="I689" s="111"/>
      <c r="J689" s="178"/>
    </row>
    <row r="690" spans="8:10" ht="15.75" customHeight="1">
      <c r="H690" s="178"/>
      <c r="I690" s="111"/>
      <c r="J690" s="178"/>
    </row>
    <row r="691" spans="8:10" ht="15.75" customHeight="1">
      <c r="H691" s="178"/>
      <c r="I691" s="111"/>
      <c r="J691" s="178"/>
    </row>
    <row r="692" spans="8:10" ht="15.75" customHeight="1">
      <c r="H692" s="178"/>
      <c r="I692" s="111"/>
      <c r="J692" s="178"/>
    </row>
    <row r="693" spans="8:10" ht="15.75" customHeight="1">
      <c r="H693" s="178"/>
      <c r="I693" s="111"/>
      <c r="J693" s="178"/>
    </row>
    <row r="694" spans="8:10" ht="15.75" customHeight="1">
      <c r="H694" s="178"/>
      <c r="I694" s="111"/>
      <c r="J694" s="178"/>
    </row>
    <row r="695" spans="8:10" ht="15.75" customHeight="1">
      <c r="H695" s="178"/>
      <c r="I695" s="111"/>
      <c r="J695" s="178"/>
    </row>
    <row r="696" spans="8:10" ht="15.75" customHeight="1">
      <c r="H696" s="178"/>
      <c r="I696" s="111"/>
      <c r="J696" s="178"/>
    </row>
    <row r="697" spans="8:10" ht="15.75" customHeight="1">
      <c r="H697" s="178"/>
      <c r="I697" s="111"/>
      <c r="J697" s="178"/>
    </row>
    <row r="698" spans="8:10" ht="15.75" customHeight="1">
      <c r="H698" s="178"/>
      <c r="I698" s="111"/>
      <c r="J698" s="178"/>
    </row>
    <row r="699" spans="8:10" ht="15.75" customHeight="1">
      <c r="H699" s="178"/>
      <c r="I699" s="111"/>
      <c r="J699" s="178"/>
    </row>
    <row r="700" spans="8:10" ht="15.75" customHeight="1">
      <c r="H700" s="178"/>
      <c r="I700" s="111"/>
      <c r="J700" s="178"/>
    </row>
    <row r="701" spans="8:10" ht="15.75" customHeight="1">
      <c r="H701" s="178"/>
      <c r="I701" s="111"/>
      <c r="J701" s="178"/>
    </row>
    <row r="702" spans="8:10" ht="15.75" customHeight="1">
      <c r="H702" s="178"/>
      <c r="I702" s="111"/>
      <c r="J702" s="178"/>
    </row>
    <row r="703" spans="8:10" ht="15.75" customHeight="1">
      <c r="H703" s="178"/>
      <c r="I703" s="111"/>
      <c r="J703" s="178"/>
    </row>
    <row r="704" spans="8:10" ht="15.75" customHeight="1">
      <c r="H704" s="178"/>
      <c r="I704" s="111"/>
      <c r="J704" s="178"/>
    </row>
    <row r="705" spans="8:10" ht="15.75" customHeight="1">
      <c r="H705" s="178"/>
      <c r="I705" s="111"/>
      <c r="J705" s="178"/>
    </row>
    <row r="706" spans="8:10" ht="15.75" customHeight="1">
      <c r="H706" s="178"/>
      <c r="I706" s="111"/>
      <c r="J706" s="178"/>
    </row>
    <row r="707" spans="8:10" ht="15.75" customHeight="1">
      <c r="H707" s="178"/>
      <c r="I707" s="111"/>
      <c r="J707" s="178"/>
    </row>
    <row r="708" spans="8:10" ht="15.75" customHeight="1">
      <c r="H708" s="178"/>
      <c r="I708" s="111"/>
      <c r="J708" s="178"/>
    </row>
    <row r="709" spans="8:10" ht="15.75" customHeight="1">
      <c r="H709" s="178"/>
      <c r="I709" s="111"/>
      <c r="J709" s="178"/>
    </row>
    <row r="710" spans="8:10" ht="15.75" customHeight="1">
      <c r="H710" s="178"/>
      <c r="I710" s="111"/>
      <c r="J710" s="178"/>
    </row>
    <row r="711" spans="8:10" ht="15.75" customHeight="1">
      <c r="H711" s="178"/>
      <c r="I711" s="111"/>
      <c r="J711" s="178"/>
    </row>
    <row r="712" spans="8:10" ht="15.75" customHeight="1">
      <c r="H712" s="178"/>
      <c r="I712" s="111"/>
      <c r="J712" s="178"/>
    </row>
    <row r="713" spans="8:10" ht="15.75" customHeight="1">
      <c r="H713" s="178"/>
      <c r="I713" s="111"/>
      <c r="J713" s="178"/>
    </row>
    <row r="714" spans="8:10" ht="15.75" customHeight="1">
      <c r="H714" s="178"/>
      <c r="I714" s="111"/>
      <c r="J714" s="178"/>
    </row>
    <row r="715" spans="8:10" ht="15.75" customHeight="1">
      <c r="H715" s="178"/>
      <c r="I715" s="111"/>
      <c r="J715" s="178"/>
    </row>
    <row r="716" spans="8:10" ht="15.75" customHeight="1">
      <c r="H716" s="178"/>
      <c r="I716" s="111"/>
      <c r="J716" s="178"/>
    </row>
    <row r="717" spans="8:10" ht="15.75" customHeight="1">
      <c r="H717" s="178"/>
      <c r="I717" s="111"/>
      <c r="J717" s="178"/>
    </row>
    <row r="718" spans="8:10" ht="15.75" customHeight="1">
      <c r="H718" s="178"/>
      <c r="I718" s="111"/>
      <c r="J718" s="178"/>
    </row>
    <row r="719" spans="8:10" ht="15.75" customHeight="1">
      <c r="H719" s="178"/>
      <c r="I719" s="111"/>
      <c r="J719" s="178"/>
    </row>
    <row r="720" spans="8:10" ht="15.75" customHeight="1">
      <c r="H720" s="178"/>
      <c r="I720" s="111"/>
      <c r="J720" s="178"/>
    </row>
    <row r="721" spans="8:10" ht="15.75" customHeight="1">
      <c r="H721" s="178"/>
      <c r="I721" s="111"/>
      <c r="J721" s="178"/>
    </row>
    <row r="722" spans="8:10" ht="15.75" customHeight="1">
      <c r="H722" s="178"/>
      <c r="I722" s="111"/>
      <c r="J722" s="178"/>
    </row>
    <row r="723" spans="8:10" ht="15.75" customHeight="1">
      <c r="H723" s="178"/>
      <c r="I723" s="111"/>
      <c r="J723" s="178"/>
    </row>
    <row r="724" spans="8:10" ht="15.75" customHeight="1">
      <c r="H724" s="178"/>
      <c r="I724" s="111"/>
      <c r="J724" s="178"/>
    </row>
    <row r="725" spans="8:10" ht="15.75" customHeight="1">
      <c r="H725" s="178"/>
      <c r="I725" s="111"/>
      <c r="J725" s="178"/>
    </row>
    <row r="726" spans="8:10" ht="15.75" customHeight="1">
      <c r="H726" s="178"/>
      <c r="I726" s="111"/>
      <c r="J726" s="178"/>
    </row>
    <row r="727" spans="8:10" ht="15.75" customHeight="1">
      <c r="H727" s="178"/>
      <c r="I727" s="111"/>
      <c r="J727" s="178"/>
    </row>
    <row r="728" spans="8:10" ht="15.75" customHeight="1">
      <c r="H728" s="178"/>
      <c r="I728" s="111"/>
      <c r="J728" s="178"/>
    </row>
    <row r="729" spans="8:10" ht="15.75" customHeight="1">
      <c r="H729" s="178"/>
      <c r="I729" s="111"/>
      <c r="J729" s="178"/>
    </row>
    <row r="730" spans="8:10" ht="15.75" customHeight="1">
      <c r="H730" s="178"/>
      <c r="I730" s="111"/>
      <c r="J730" s="178"/>
    </row>
    <row r="731" spans="8:10" ht="15.75" customHeight="1">
      <c r="H731" s="178"/>
      <c r="I731" s="111"/>
      <c r="J731" s="178"/>
    </row>
    <row r="732" spans="8:10" ht="15.75" customHeight="1">
      <c r="H732" s="178"/>
      <c r="I732" s="111"/>
      <c r="J732" s="178"/>
    </row>
    <row r="733" spans="8:10" ht="15.75" customHeight="1">
      <c r="H733" s="178"/>
      <c r="I733" s="111"/>
      <c r="J733" s="178"/>
    </row>
    <row r="734" spans="8:10" ht="15.75" customHeight="1">
      <c r="H734" s="178"/>
      <c r="I734" s="111"/>
      <c r="J734" s="178"/>
    </row>
    <row r="735" spans="8:10" ht="15.75" customHeight="1">
      <c r="H735" s="178"/>
      <c r="I735" s="111"/>
      <c r="J735" s="178"/>
    </row>
    <row r="736" spans="8:10" ht="15.75" customHeight="1">
      <c r="H736" s="178"/>
      <c r="I736" s="111"/>
      <c r="J736" s="178"/>
    </row>
    <row r="737" spans="8:10" ht="15.75" customHeight="1">
      <c r="H737" s="178"/>
      <c r="I737" s="111"/>
      <c r="J737" s="178"/>
    </row>
    <row r="738" spans="8:10" ht="15.75" customHeight="1">
      <c r="H738" s="178"/>
      <c r="I738" s="111"/>
      <c r="J738" s="178"/>
    </row>
    <row r="739" spans="8:10" ht="15.75" customHeight="1">
      <c r="H739" s="178"/>
      <c r="I739" s="111"/>
      <c r="J739" s="178"/>
    </row>
    <row r="740" spans="8:10" ht="15.75" customHeight="1">
      <c r="H740" s="178"/>
      <c r="I740" s="111"/>
      <c r="J740" s="178"/>
    </row>
    <row r="741" spans="8:10" ht="15.75" customHeight="1">
      <c r="H741" s="178"/>
      <c r="I741" s="111"/>
      <c r="J741" s="178"/>
    </row>
    <row r="742" spans="8:10" ht="15.75" customHeight="1">
      <c r="H742" s="178"/>
      <c r="I742" s="111"/>
      <c r="J742" s="178"/>
    </row>
    <row r="743" spans="8:10" ht="15.75" customHeight="1">
      <c r="H743" s="178"/>
      <c r="I743" s="111"/>
      <c r="J743" s="178"/>
    </row>
    <row r="744" spans="8:10" ht="15.75" customHeight="1">
      <c r="H744" s="178"/>
      <c r="I744" s="111"/>
      <c r="J744" s="178"/>
    </row>
    <row r="745" spans="8:10" ht="15.75" customHeight="1">
      <c r="H745" s="178"/>
      <c r="I745" s="111"/>
      <c r="J745" s="178"/>
    </row>
    <row r="746" spans="8:10" ht="15.75" customHeight="1">
      <c r="H746" s="178"/>
      <c r="I746" s="111"/>
      <c r="J746" s="178"/>
    </row>
    <row r="747" spans="8:10" ht="15.75" customHeight="1">
      <c r="H747" s="178"/>
      <c r="I747" s="111"/>
      <c r="J747" s="178"/>
    </row>
    <row r="748" spans="8:10" ht="15.75" customHeight="1">
      <c r="H748" s="178"/>
      <c r="I748" s="111"/>
      <c r="J748" s="178"/>
    </row>
    <row r="749" spans="8:10" ht="15.75" customHeight="1">
      <c r="H749" s="178"/>
      <c r="I749" s="111"/>
      <c r="J749" s="178"/>
    </row>
    <row r="750" spans="8:10" ht="15.75" customHeight="1">
      <c r="H750" s="178"/>
      <c r="I750" s="111"/>
      <c r="J750" s="178"/>
    </row>
    <row r="751" spans="8:10" ht="15.75" customHeight="1">
      <c r="H751" s="178"/>
      <c r="I751" s="111"/>
      <c r="J751" s="178"/>
    </row>
    <row r="752" spans="8:10" ht="15.75" customHeight="1">
      <c r="H752" s="178"/>
      <c r="I752" s="111"/>
      <c r="J752" s="178"/>
    </row>
    <row r="753" spans="8:10" ht="15.75" customHeight="1">
      <c r="H753" s="178"/>
      <c r="I753" s="111"/>
      <c r="J753" s="178"/>
    </row>
    <row r="754" spans="8:10" ht="15.75" customHeight="1">
      <c r="H754" s="178"/>
      <c r="I754" s="111"/>
      <c r="J754" s="178"/>
    </row>
    <row r="755" spans="8:10" ht="15.75" customHeight="1">
      <c r="H755" s="178"/>
      <c r="I755" s="111"/>
      <c r="J755" s="178"/>
    </row>
    <row r="756" spans="8:10" ht="15.75" customHeight="1">
      <c r="H756" s="178"/>
      <c r="I756" s="111"/>
      <c r="J756" s="178"/>
    </row>
    <row r="757" spans="8:10" ht="15.75" customHeight="1">
      <c r="H757" s="178"/>
      <c r="I757" s="111"/>
      <c r="J757" s="178"/>
    </row>
    <row r="758" spans="8:10" ht="15.75" customHeight="1">
      <c r="H758" s="178"/>
      <c r="I758" s="111"/>
      <c r="J758" s="178"/>
    </row>
    <row r="759" spans="8:10" ht="15.75" customHeight="1">
      <c r="H759" s="178"/>
      <c r="I759" s="111"/>
      <c r="J759" s="178"/>
    </row>
    <row r="760" spans="8:10" ht="15.75" customHeight="1">
      <c r="H760" s="178"/>
      <c r="I760" s="111"/>
      <c r="J760" s="178"/>
    </row>
    <row r="761" spans="8:10" ht="15.75" customHeight="1">
      <c r="H761" s="178"/>
      <c r="I761" s="111"/>
      <c r="J761" s="178"/>
    </row>
    <row r="762" spans="8:10" ht="15.75" customHeight="1">
      <c r="H762" s="178"/>
      <c r="I762" s="111"/>
      <c r="J762" s="178"/>
    </row>
    <row r="763" spans="8:10" ht="15.75" customHeight="1">
      <c r="H763" s="178"/>
      <c r="I763" s="111"/>
      <c r="J763" s="178"/>
    </row>
    <row r="764" spans="8:10" ht="15.75" customHeight="1">
      <c r="H764" s="178"/>
      <c r="I764" s="111"/>
      <c r="J764" s="178"/>
    </row>
    <row r="765" spans="8:10" ht="15.75" customHeight="1">
      <c r="H765" s="178"/>
      <c r="I765" s="111"/>
      <c r="J765" s="178"/>
    </row>
    <row r="766" spans="8:10" ht="15.75" customHeight="1">
      <c r="H766" s="178"/>
      <c r="I766" s="111"/>
      <c r="J766" s="178"/>
    </row>
    <row r="767" spans="8:10" ht="15.75" customHeight="1">
      <c r="H767" s="178"/>
      <c r="I767" s="111"/>
      <c r="J767" s="178"/>
    </row>
    <row r="768" spans="8:10" ht="15.75" customHeight="1">
      <c r="H768" s="178"/>
      <c r="I768" s="111"/>
      <c r="J768" s="178"/>
    </row>
    <row r="769" spans="8:10" ht="15.75" customHeight="1">
      <c r="H769" s="178"/>
      <c r="I769" s="111"/>
      <c r="J769" s="178"/>
    </row>
    <row r="770" spans="8:10" ht="15.75" customHeight="1">
      <c r="H770" s="178"/>
      <c r="I770" s="111"/>
      <c r="J770" s="178"/>
    </row>
    <row r="771" spans="8:10" ht="15.75" customHeight="1">
      <c r="H771" s="178"/>
      <c r="I771" s="111"/>
      <c r="J771" s="178"/>
    </row>
    <row r="772" spans="8:10" ht="15.75" customHeight="1">
      <c r="H772" s="178"/>
      <c r="I772" s="111"/>
      <c r="J772" s="178"/>
    </row>
    <row r="773" spans="8:10" ht="15.75" customHeight="1">
      <c r="H773" s="178"/>
      <c r="I773" s="111"/>
      <c r="J773" s="178"/>
    </row>
    <row r="774" spans="8:10" ht="15.75" customHeight="1">
      <c r="H774" s="178"/>
      <c r="I774" s="111"/>
      <c r="J774" s="178"/>
    </row>
    <row r="775" spans="8:10" ht="15.75" customHeight="1">
      <c r="H775" s="178"/>
      <c r="I775" s="111"/>
      <c r="J775" s="178"/>
    </row>
    <row r="776" spans="8:10" ht="15.75" customHeight="1">
      <c r="H776" s="178"/>
      <c r="I776" s="111"/>
      <c r="J776" s="178"/>
    </row>
    <row r="777" spans="8:10" ht="15.75" customHeight="1">
      <c r="H777" s="178"/>
      <c r="I777" s="111"/>
      <c r="J777" s="178"/>
    </row>
    <row r="778" spans="8:10" ht="15.75" customHeight="1">
      <c r="H778" s="178"/>
      <c r="I778" s="111"/>
      <c r="J778" s="178"/>
    </row>
    <row r="779" spans="8:10" ht="15.75" customHeight="1">
      <c r="H779" s="178"/>
      <c r="I779" s="111"/>
      <c r="J779" s="178"/>
    </row>
    <row r="780" spans="8:10" ht="15.75" customHeight="1">
      <c r="H780" s="178"/>
      <c r="I780" s="111"/>
      <c r="J780" s="178"/>
    </row>
    <row r="781" spans="8:10" ht="15.75" customHeight="1">
      <c r="H781" s="178"/>
      <c r="I781" s="111"/>
      <c r="J781" s="178"/>
    </row>
    <row r="782" spans="8:10" ht="15.75" customHeight="1">
      <c r="H782" s="178"/>
      <c r="I782" s="111"/>
      <c r="J782" s="178"/>
    </row>
    <row r="783" spans="8:10" ht="15.75" customHeight="1">
      <c r="H783" s="178"/>
      <c r="I783" s="111"/>
      <c r="J783" s="178"/>
    </row>
    <row r="784" spans="8:10" ht="15.75" customHeight="1">
      <c r="H784" s="178"/>
      <c r="I784" s="111"/>
      <c r="J784" s="178"/>
    </row>
    <row r="785" spans="8:10" ht="15.75" customHeight="1">
      <c r="H785" s="178"/>
      <c r="I785" s="111"/>
      <c r="J785" s="178"/>
    </row>
    <row r="786" spans="8:10" ht="15.75" customHeight="1">
      <c r="H786" s="178"/>
      <c r="I786" s="111"/>
      <c r="J786" s="178"/>
    </row>
    <row r="787" spans="8:10" ht="15.75" customHeight="1">
      <c r="H787" s="178"/>
      <c r="I787" s="111"/>
      <c r="J787" s="178"/>
    </row>
    <row r="788" spans="8:10" ht="15.75" customHeight="1">
      <c r="H788" s="178"/>
      <c r="I788" s="111"/>
      <c r="J788" s="178"/>
    </row>
    <row r="789" spans="8:10" ht="15.75" customHeight="1">
      <c r="H789" s="178"/>
      <c r="I789" s="111"/>
      <c r="J789" s="178"/>
    </row>
    <row r="790" spans="8:10" ht="15.75" customHeight="1">
      <c r="H790" s="178"/>
      <c r="I790" s="111"/>
      <c r="J790" s="178"/>
    </row>
    <row r="791" spans="8:10" ht="15.75" customHeight="1">
      <c r="H791" s="178"/>
      <c r="I791" s="111"/>
      <c r="J791" s="178"/>
    </row>
    <row r="792" spans="8:10" ht="15.75" customHeight="1">
      <c r="H792" s="178"/>
      <c r="I792" s="111"/>
      <c r="J792" s="178"/>
    </row>
    <row r="793" spans="8:10" ht="15.75" customHeight="1">
      <c r="H793" s="178"/>
      <c r="I793" s="111"/>
      <c r="J793" s="178"/>
    </row>
    <row r="794" spans="8:10" ht="15.75" customHeight="1">
      <c r="H794" s="178"/>
      <c r="I794" s="111"/>
      <c r="J794" s="178"/>
    </row>
    <row r="795" spans="8:10" ht="15.75" customHeight="1">
      <c r="H795" s="178"/>
      <c r="I795" s="111"/>
      <c r="J795" s="178"/>
    </row>
    <row r="796" spans="8:10" ht="15.75" customHeight="1">
      <c r="H796" s="178"/>
      <c r="I796" s="111"/>
      <c r="J796" s="178"/>
    </row>
    <row r="797" spans="8:10" ht="15.75" customHeight="1">
      <c r="H797" s="178"/>
      <c r="I797" s="111"/>
      <c r="J797" s="178"/>
    </row>
    <row r="798" spans="8:10" ht="15.75" customHeight="1">
      <c r="H798" s="178"/>
      <c r="I798" s="111"/>
      <c r="J798" s="178"/>
    </row>
    <row r="799" spans="8:10" ht="15.75" customHeight="1">
      <c r="H799" s="178"/>
      <c r="I799" s="111"/>
      <c r="J799" s="178"/>
    </row>
    <row r="800" spans="8:10" ht="15.75" customHeight="1">
      <c r="H800" s="178"/>
      <c r="I800" s="111"/>
      <c r="J800" s="178"/>
    </row>
    <row r="801" spans="8:10" ht="15.75" customHeight="1">
      <c r="H801" s="178"/>
      <c r="I801" s="111"/>
      <c r="J801" s="178"/>
    </row>
    <row r="802" spans="8:10" ht="15.75" customHeight="1">
      <c r="H802" s="178"/>
      <c r="I802" s="111"/>
      <c r="J802" s="178"/>
    </row>
    <row r="803" spans="8:10" ht="15.75" customHeight="1">
      <c r="H803" s="178"/>
      <c r="I803" s="111"/>
      <c r="J803" s="178"/>
    </row>
    <row r="804" spans="8:10" ht="15.75" customHeight="1">
      <c r="H804" s="178"/>
      <c r="I804" s="111"/>
      <c r="J804" s="178"/>
    </row>
    <row r="805" spans="8:10" ht="15.75" customHeight="1">
      <c r="H805" s="178"/>
      <c r="I805" s="111"/>
      <c r="J805" s="178"/>
    </row>
    <row r="806" spans="8:10" ht="15.75" customHeight="1">
      <c r="H806" s="178"/>
      <c r="I806" s="111"/>
      <c r="J806" s="178"/>
    </row>
    <row r="807" spans="8:10" ht="15.75" customHeight="1">
      <c r="H807" s="178"/>
      <c r="I807" s="111"/>
      <c r="J807" s="178"/>
    </row>
    <row r="808" spans="8:10" ht="15.75" customHeight="1">
      <c r="H808" s="178"/>
      <c r="I808" s="111"/>
      <c r="J808" s="178"/>
    </row>
    <row r="809" spans="8:10" ht="15.75" customHeight="1">
      <c r="H809" s="178"/>
      <c r="I809" s="111"/>
      <c r="J809" s="178"/>
    </row>
    <row r="810" spans="8:10" ht="15.75" customHeight="1">
      <c r="H810" s="178"/>
      <c r="I810" s="111"/>
      <c r="J810" s="178"/>
    </row>
    <row r="811" spans="8:10" ht="15.75" customHeight="1">
      <c r="H811" s="178"/>
      <c r="I811" s="111"/>
      <c r="J811" s="178"/>
    </row>
    <row r="812" spans="8:10" ht="15.75" customHeight="1">
      <c r="H812" s="178"/>
      <c r="I812" s="111"/>
      <c r="J812" s="178"/>
    </row>
    <row r="813" spans="8:10" ht="15.75" customHeight="1">
      <c r="H813" s="178"/>
      <c r="I813" s="111"/>
      <c r="J813" s="178"/>
    </row>
    <row r="814" spans="8:10" ht="15.75" customHeight="1">
      <c r="H814" s="178"/>
      <c r="I814" s="111"/>
      <c r="J814" s="178"/>
    </row>
    <row r="815" spans="8:10" ht="15.75" customHeight="1">
      <c r="H815" s="178"/>
      <c r="I815" s="111"/>
      <c r="J815" s="178"/>
    </row>
    <row r="816" spans="8:10" ht="15.75" customHeight="1">
      <c r="H816" s="178"/>
      <c r="I816" s="111"/>
      <c r="J816" s="178"/>
    </row>
    <row r="817" spans="8:10" ht="15.75" customHeight="1">
      <c r="H817" s="178"/>
      <c r="I817" s="111"/>
      <c r="J817" s="178"/>
    </row>
    <row r="818" spans="8:10" ht="15.75" customHeight="1">
      <c r="H818" s="178"/>
      <c r="I818" s="111"/>
      <c r="J818" s="178"/>
    </row>
    <row r="819" spans="8:10" ht="15.75" customHeight="1">
      <c r="H819" s="178"/>
      <c r="I819" s="111"/>
      <c r="J819" s="178"/>
    </row>
    <row r="820" spans="8:10" ht="15.75" customHeight="1">
      <c r="H820" s="178"/>
      <c r="I820" s="111"/>
      <c r="J820" s="178"/>
    </row>
    <row r="821" spans="8:10" ht="15.75" customHeight="1">
      <c r="H821" s="178"/>
      <c r="I821" s="111"/>
      <c r="J821" s="178"/>
    </row>
    <row r="822" spans="8:10" ht="15.75" customHeight="1">
      <c r="H822" s="178"/>
      <c r="I822" s="111"/>
      <c r="J822" s="178"/>
    </row>
    <row r="823" spans="8:10" ht="15.75" customHeight="1">
      <c r="H823" s="178"/>
      <c r="I823" s="111"/>
      <c r="J823" s="178"/>
    </row>
    <row r="824" spans="8:10" ht="15.75" customHeight="1">
      <c r="H824" s="178"/>
      <c r="I824" s="111"/>
      <c r="J824" s="178"/>
    </row>
    <row r="825" spans="8:10" ht="15.75" customHeight="1">
      <c r="H825" s="178"/>
      <c r="I825" s="111"/>
      <c r="J825" s="178"/>
    </row>
    <row r="826" spans="8:10" ht="15.75" customHeight="1">
      <c r="H826" s="178"/>
      <c r="I826" s="111"/>
      <c r="J826" s="178"/>
    </row>
    <row r="827" spans="8:10" ht="15.75" customHeight="1">
      <c r="H827" s="178"/>
      <c r="I827" s="111"/>
      <c r="J827" s="178"/>
    </row>
    <row r="828" spans="8:10" ht="15.75" customHeight="1">
      <c r="H828" s="178"/>
      <c r="I828" s="111"/>
      <c r="J828" s="178"/>
    </row>
    <row r="829" spans="8:10" ht="15.75" customHeight="1">
      <c r="H829" s="178"/>
      <c r="I829" s="111"/>
      <c r="J829" s="178"/>
    </row>
    <row r="830" spans="8:10" ht="15.75" customHeight="1">
      <c r="H830" s="178"/>
      <c r="I830" s="111"/>
      <c r="J830" s="178"/>
    </row>
    <row r="831" spans="8:10" ht="15.75" customHeight="1">
      <c r="H831" s="178"/>
      <c r="I831" s="111"/>
      <c r="J831" s="178"/>
    </row>
    <row r="832" spans="8:10" ht="15.75" customHeight="1">
      <c r="H832" s="178"/>
      <c r="I832" s="111"/>
      <c r="J832" s="178"/>
    </row>
    <row r="833" spans="8:10" ht="15.75" customHeight="1">
      <c r="H833" s="178"/>
      <c r="I833" s="111"/>
      <c r="J833" s="178"/>
    </row>
    <row r="834" spans="8:10" ht="15.75" customHeight="1">
      <c r="H834" s="178"/>
      <c r="I834" s="111"/>
      <c r="J834" s="178"/>
    </row>
    <row r="835" spans="8:10" ht="15.75" customHeight="1">
      <c r="H835" s="178"/>
      <c r="I835" s="111"/>
      <c r="J835" s="178"/>
    </row>
    <row r="836" spans="8:10" ht="15.75" customHeight="1">
      <c r="H836" s="178"/>
      <c r="I836" s="111"/>
      <c r="J836" s="178"/>
    </row>
    <row r="837" spans="8:10" ht="15.75" customHeight="1">
      <c r="H837" s="178"/>
      <c r="I837" s="111"/>
      <c r="J837" s="178"/>
    </row>
    <row r="838" spans="8:10" ht="15.75" customHeight="1">
      <c r="H838" s="178"/>
      <c r="I838" s="111"/>
      <c r="J838" s="178"/>
    </row>
    <row r="839" spans="8:10" ht="15.75" customHeight="1">
      <c r="H839" s="178"/>
      <c r="I839" s="111"/>
      <c r="J839" s="178"/>
    </row>
    <row r="840" spans="8:10" ht="15.75" customHeight="1">
      <c r="H840" s="178"/>
      <c r="I840" s="111"/>
      <c r="J840" s="178"/>
    </row>
    <row r="841" spans="8:10" ht="15.75" customHeight="1">
      <c r="H841" s="178"/>
      <c r="I841" s="111"/>
      <c r="J841" s="178"/>
    </row>
    <row r="842" spans="8:10" ht="15.75" customHeight="1">
      <c r="H842" s="178"/>
      <c r="I842" s="111"/>
      <c r="J842" s="178"/>
    </row>
    <row r="843" spans="8:10" ht="15.75" customHeight="1">
      <c r="H843" s="178"/>
      <c r="I843" s="111"/>
      <c r="J843" s="178"/>
    </row>
    <row r="844" spans="8:10" ht="15.75" customHeight="1">
      <c r="H844" s="178"/>
      <c r="I844" s="111"/>
      <c r="J844" s="178"/>
    </row>
    <row r="845" spans="8:10" ht="15.75" customHeight="1">
      <c r="H845" s="178"/>
      <c r="I845" s="111"/>
      <c r="J845" s="178"/>
    </row>
    <row r="846" spans="8:10" ht="15.75" customHeight="1">
      <c r="H846" s="178"/>
      <c r="I846" s="111"/>
      <c r="J846" s="178"/>
    </row>
    <row r="847" spans="8:10" ht="15.75" customHeight="1">
      <c r="H847" s="178"/>
      <c r="I847" s="111"/>
      <c r="J847" s="178"/>
    </row>
    <row r="848" spans="8:10" ht="15.75" customHeight="1">
      <c r="H848" s="178"/>
      <c r="I848" s="111"/>
      <c r="J848" s="178"/>
    </row>
    <row r="849" spans="8:10" ht="15.75" customHeight="1">
      <c r="H849" s="178"/>
      <c r="I849" s="111"/>
      <c r="J849" s="178"/>
    </row>
    <row r="850" spans="8:10" ht="15.75" customHeight="1">
      <c r="H850" s="178"/>
      <c r="I850" s="111"/>
      <c r="J850" s="178"/>
    </row>
    <row r="851" spans="8:10" ht="15.75" customHeight="1">
      <c r="H851" s="178"/>
      <c r="I851" s="111"/>
      <c r="J851" s="178"/>
    </row>
    <row r="852" spans="8:10" ht="15.75" customHeight="1">
      <c r="H852" s="178"/>
      <c r="I852" s="111"/>
      <c r="J852" s="178"/>
    </row>
    <row r="853" spans="8:10" ht="15.75" customHeight="1">
      <c r="H853" s="178"/>
      <c r="I853" s="111"/>
      <c r="J853" s="178"/>
    </row>
    <row r="854" spans="8:10" ht="15.75" customHeight="1">
      <c r="H854" s="178"/>
      <c r="I854" s="111"/>
      <c r="J854" s="178"/>
    </row>
    <row r="855" spans="8:10" ht="15.75" customHeight="1">
      <c r="H855" s="178"/>
      <c r="I855" s="111"/>
      <c r="J855" s="178"/>
    </row>
    <row r="856" spans="8:10" ht="15.75" customHeight="1">
      <c r="H856" s="178"/>
      <c r="I856" s="111"/>
      <c r="J856" s="178"/>
    </row>
    <row r="857" spans="8:10" ht="15.75" customHeight="1">
      <c r="H857" s="178"/>
      <c r="I857" s="111"/>
      <c r="J857" s="178"/>
    </row>
    <row r="858" spans="8:10" ht="15.75" customHeight="1">
      <c r="H858" s="178"/>
      <c r="I858" s="111"/>
      <c r="J858" s="178"/>
    </row>
    <row r="859" spans="8:10" ht="15.75" customHeight="1">
      <c r="H859" s="178"/>
      <c r="I859" s="111"/>
      <c r="J859" s="178"/>
    </row>
    <row r="860" spans="8:10" ht="15.75" customHeight="1">
      <c r="H860" s="178"/>
      <c r="I860" s="111"/>
      <c r="J860" s="178"/>
    </row>
    <row r="861" spans="8:10" ht="15.75" customHeight="1">
      <c r="H861" s="178"/>
      <c r="I861" s="111"/>
      <c r="J861" s="178"/>
    </row>
    <row r="862" spans="8:10" ht="15.75" customHeight="1">
      <c r="H862" s="178"/>
      <c r="I862" s="111"/>
      <c r="J862" s="178"/>
    </row>
    <row r="863" spans="8:10" ht="15.75" customHeight="1">
      <c r="H863" s="178"/>
      <c r="I863" s="111"/>
      <c r="J863" s="178"/>
    </row>
    <row r="864" spans="8:10" ht="15.75" customHeight="1">
      <c r="H864" s="178"/>
      <c r="I864" s="111"/>
      <c r="J864" s="178"/>
    </row>
    <row r="865" spans="8:10" ht="15.75" customHeight="1">
      <c r="H865" s="178"/>
      <c r="I865" s="111"/>
      <c r="J865" s="178"/>
    </row>
    <row r="866" spans="8:10" ht="15.75" customHeight="1">
      <c r="H866" s="178"/>
      <c r="I866" s="111"/>
      <c r="J866" s="178"/>
    </row>
    <row r="867" spans="8:10" ht="15.75" customHeight="1">
      <c r="H867" s="178"/>
      <c r="I867" s="111"/>
      <c r="J867" s="178"/>
    </row>
    <row r="868" spans="8:10" ht="15.75" customHeight="1">
      <c r="H868" s="178"/>
      <c r="I868" s="111"/>
      <c r="J868" s="178"/>
    </row>
    <row r="869" spans="8:10" ht="15.75" customHeight="1">
      <c r="H869" s="178"/>
      <c r="I869" s="111"/>
      <c r="J869" s="178"/>
    </row>
    <row r="870" spans="8:10" ht="15.75" customHeight="1">
      <c r="H870" s="178"/>
      <c r="I870" s="111"/>
      <c r="J870" s="178"/>
    </row>
    <row r="871" spans="8:10" ht="15.75" customHeight="1">
      <c r="H871" s="178"/>
      <c r="I871" s="111"/>
      <c r="J871" s="178"/>
    </row>
    <row r="872" spans="8:10" ht="15.75" customHeight="1">
      <c r="H872" s="178"/>
      <c r="I872" s="111"/>
      <c r="J872" s="178"/>
    </row>
    <row r="873" spans="8:10" ht="15.75" customHeight="1">
      <c r="H873" s="178"/>
      <c r="I873" s="111"/>
      <c r="J873" s="178"/>
    </row>
    <row r="874" spans="8:10" ht="15.75" customHeight="1">
      <c r="H874" s="178"/>
      <c r="I874" s="111"/>
      <c r="J874" s="178"/>
    </row>
    <row r="875" spans="8:10" ht="15.75" customHeight="1">
      <c r="H875" s="178"/>
      <c r="I875" s="111"/>
      <c r="J875" s="178"/>
    </row>
    <row r="876" spans="8:10" ht="15.75" customHeight="1">
      <c r="H876" s="178"/>
      <c r="I876" s="111"/>
      <c r="J876" s="178"/>
    </row>
    <row r="877" spans="8:10" ht="15.75" customHeight="1">
      <c r="H877" s="178"/>
      <c r="I877" s="111"/>
      <c r="J877" s="178"/>
    </row>
    <row r="878" spans="8:10" ht="15.75" customHeight="1">
      <c r="H878" s="178"/>
      <c r="I878" s="111"/>
      <c r="J878" s="178"/>
    </row>
    <row r="879" spans="8:10" ht="15.75" customHeight="1">
      <c r="H879" s="178"/>
      <c r="I879" s="111"/>
      <c r="J879" s="178"/>
    </row>
    <row r="880" spans="8:10" ht="15.75" customHeight="1">
      <c r="H880" s="178"/>
      <c r="I880" s="111"/>
      <c r="J880" s="178"/>
    </row>
    <row r="881" spans="8:10" ht="15.75" customHeight="1">
      <c r="H881" s="178"/>
      <c r="I881" s="111"/>
      <c r="J881" s="178"/>
    </row>
    <row r="882" spans="8:10" ht="15.75" customHeight="1">
      <c r="H882" s="178"/>
      <c r="I882" s="111"/>
      <c r="J882" s="178"/>
    </row>
    <row r="883" spans="8:10" ht="15.75" customHeight="1">
      <c r="H883" s="178"/>
      <c r="I883" s="111"/>
      <c r="J883" s="178"/>
    </row>
    <row r="884" spans="8:10" ht="15.75" customHeight="1">
      <c r="H884" s="178"/>
      <c r="I884" s="111"/>
      <c r="J884" s="178"/>
    </row>
    <row r="885" spans="8:10" ht="15.75" customHeight="1">
      <c r="H885" s="178"/>
      <c r="I885" s="111"/>
      <c r="J885" s="178"/>
    </row>
    <row r="886" spans="8:10" ht="15.75" customHeight="1">
      <c r="H886" s="178"/>
      <c r="I886" s="111"/>
      <c r="J886" s="178"/>
    </row>
    <row r="887" spans="8:10" ht="15.75" customHeight="1">
      <c r="H887" s="178"/>
      <c r="I887" s="111"/>
      <c r="J887" s="178"/>
    </row>
    <row r="888" spans="8:10" ht="15.75" customHeight="1">
      <c r="H888" s="178"/>
      <c r="I888" s="111"/>
      <c r="J888" s="178"/>
    </row>
    <row r="889" spans="8:10" ht="15.75" customHeight="1">
      <c r="H889" s="178"/>
      <c r="I889" s="111"/>
      <c r="J889" s="178"/>
    </row>
    <row r="890" spans="8:10" ht="15.75" customHeight="1">
      <c r="H890" s="178"/>
      <c r="I890" s="111"/>
      <c r="J890" s="178"/>
    </row>
    <row r="891" spans="8:10" ht="15.75" customHeight="1">
      <c r="H891" s="178"/>
      <c r="I891" s="111"/>
      <c r="J891" s="178"/>
    </row>
    <row r="892" spans="8:10" ht="15.75" customHeight="1">
      <c r="H892" s="178"/>
      <c r="I892" s="111"/>
      <c r="J892" s="178"/>
    </row>
    <row r="893" spans="8:10" ht="15.75" customHeight="1">
      <c r="H893" s="178"/>
      <c r="I893" s="111"/>
      <c r="J893" s="178"/>
    </row>
    <row r="894" spans="8:10" ht="15.75" customHeight="1">
      <c r="H894" s="178"/>
      <c r="I894" s="111"/>
      <c r="J894" s="178"/>
    </row>
    <row r="895" spans="8:10" ht="15.75" customHeight="1">
      <c r="H895" s="178"/>
      <c r="I895" s="111"/>
      <c r="J895" s="178"/>
    </row>
    <row r="896" spans="8:10" ht="15.75" customHeight="1">
      <c r="H896" s="178"/>
      <c r="I896" s="111"/>
      <c r="J896" s="178"/>
    </row>
    <row r="897" spans="8:10" ht="15.75" customHeight="1">
      <c r="H897" s="178"/>
      <c r="I897" s="111"/>
      <c r="J897" s="178"/>
    </row>
    <row r="898" spans="8:10" ht="15.75" customHeight="1">
      <c r="H898" s="178"/>
      <c r="I898" s="111"/>
      <c r="J898" s="178"/>
    </row>
    <row r="899" spans="8:10" ht="15.75" customHeight="1">
      <c r="H899" s="178"/>
      <c r="I899" s="111"/>
      <c r="J899" s="178"/>
    </row>
    <row r="900" spans="8:10" ht="15.75" customHeight="1">
      <c r="H900" s="178"/>
      <c r="I900" s="111"/>
      <c r="J900" s="178"/>
    </row>
    <row r="901" spans="8:10" ht="15.75" customHeight="1">
      <c r="H901" s="178"/>
      <c r="I901" s="111"/>
      <c r="J901" s="178"/>
    </row>
    <row r="902" spans="8:10" ht="15.75" customHeight="1">
      <c r="H902" s="178"/>
      <c r="I902" s="111"/>
      <c r="J902" s="178"/>
    </row>
    <row r="903" spans="8:10" ht="15.75" customHeight="1">
      <c r="H903" s="178"/>
      <c r="I903" s="111"/>
      <c r="J903" s="178"/>
    </row>
    <row r="904" spans="8:10" ht="15.75" customHeight="1">
      <c r="H904" s="178"/>
      <c r="I904" s="111"/>
      <c r="J904" s="178"/>
    </row>
    <row r="905" spans="8:10" ht="15.75" customHeight="1">
      <c r="H905" s="178"/>
      <c r="I905" s="111"/>
      <c r="J905" s="178"/>
    </row>
    <row r="906" spans="8:10" ht="15.75" customHeight="1">
      <c r="H906" s="178"/>
      <c r="I906" s="111"/>
      <c r="J906" s="178"/>
    </row>
    <row r="907" spans="8:10" ht="15.75" customHeight="1">
      <c r="H907" s="178"/>
      <c r="I907" s="111"/>
      <c r="J907" s="178"/>
    </row>
    <row r="908" spans="8:10" ht="15.75" customHeight="1">
      <c r="H908" s="178"/>
      <c r="I908" s="111"/>
      <c r="J908" s="178"/>
    </row>
    <row r="909" spans="8:10" ht="15.75" customHeight="1">
      <c r="H909" s="178"/>
      <c r="I909" s="111"/>
      <c r="J909" s="178"/>
    </row>
    <row r="910" spans="8:10" ht="15.75" customHeight="1">
      <c r="H910" s="178"/>
      <c r="I910" s="111"/>
      <c r="J910" s="178"/>
    </row>
    <row r="911" spans="8:10" ht="15.75" customHeight="1">
      <c r="H911" s="178"/>
      <c r="I911" s="111"/>
      <c r="J911" s="178"/>
    </row>
    <row r="912" spans="8:10" ht="15.75" customHeight="1">
      <c r="H912" s="178"/>
      <c r="I912" s="111"/>
      <c r="J912" s="178"/>
    </row>
    <row r="913" spans="8:10" ht="15.75" customHeight="1">
      <c r="H913" s="178"/>
      <c r="I913" s="111"/>
      <c r="J913" s="178"/>
    </row>
    <row r="914" spans="8:10" ht="15.75" customHeight="1">
      <c r="H914" s="178"/>
      <c r="I914" s="111"/>
      <c r="J914" s="178"/>
    </row>
    <row r="915" spans="8:10" ht="15.75" customHeight="1">
      <c r="H915" s="178"/>
      <c r="I915" s="111"/>
      <c r="J915" s="178"/>
    </row>
    <row r="916" spans="8:10" ht="15.75" customHeight="1">
      <c r="H916" s="178"/>
      <c r="I916" s="111"/>
      <c r="J916" s="178"/>
    </row>
    <row r="917" spans="8:10" ht="15.75" customHeight="1">
      <c r="H917" s="178"/>
      <c r="I917" s="111"/>
      <c r="J917" s="178"/>
    </row>
    <row r="918" spans="8:10" ht="15.75" customHeight="1">
      <c r="H918" s="178"/>
      <c r="I918" s="111"/>
      <c r="J918" s="178"/>
    </row>
    <row r="919" spans="8:10" ht="15.75" customHeight="1">
      <c r="H919" s="178"/>
      <c r="I919" s="111"/>
      <c r="J919" s="178"/>
    </row>
    <row r="920" spans="8:10" ht="15.75" customHeight="1">
      <c r="H920" s="178"/>
      <c r="I920" s="111"/>
      <c r="J920" s="178"/>
    </row>
    <row r="921" spans="8:10" ht="15.75" customHeight="1">
      <c r="H921" s="178"/>
      <c r="I921" s="111"/>
      <c r="J921" s="178"/>
    </row>
    <row r="922" spans="8:10" ht="15.75" customHeight="1">
      <c r="H922" s="178"/>
      <c r="I922" s="111"/>
      <c r="J922" s="178"/>
    </row>
    <row r="923" spans="8:10" ht="15.75" customHeight="1">
      <c r="H923" s="178"/>
      <c r="I923" s="111"/>
      <c r="J923" s="178"/>
    </row>
    <row r="924" spans="8:10" ht="15.75" customHeight="1">
      <c r="H924" s="178"/>
      <c r="I924" s="111"/>
      <c r="J924" s="178"/>
    </row>
    <row r="925" spans="8:10" ht="15.75" customHeight="1">
      <c r="H925" s="178"/>
      <c r="I925" s="111"/>
      <c r="J925" s="178"/>
    </row>
    <row r="926" spans="8:10" ht="15.75" customHeight="1">
      <c r="H926" s="178"/>
      <c r="I926" s="111"/>
      <c r="J926" s="178"/>
    </row>
    <row r="927" spans="8:10" ht="15.75" customHeight="1">
      <c r="H927" s="178"/>
      <c r="I927" s="111"/>
      <c r="J927" s="178"/>
    </row>
    <row r="928" spans="8:10" ht="15.75" customHeight="1">
      <c r="H928" s="178"/>
      <c r="I928" s="111"/>
      <c r="J928" s="178"/>
    </row>
    <row r="929" spans="8:10" ht="15.75" customHeight="1">
      <c r="H929" s="178"/>
      <c r="I929" s="111"/>
      <c r="J929" s="178"/>
    </row>
    <row r="930" spans="8:10" ht="15.75" customHeight="1">
      <c r="H930" s="178"/>
      <c r="I930" s="111"/>
      <c r="J930" s="178"/>
    </row>
    <row r="931" spans="8:10" ht="15.75" customHeight="1">
      <c r="H931" s="178"/>
      <c r="I931" s="111"/>
      <c r="J931" s="178"/>
    </row>
    <row r="932" spans="8:10" ht="15.75" customHeight="1">
      <c r="H932" s="178"/>
      <c r="I932" s="111"/>
      <c r="J932" s="178"/>
    </row>
    <row r="933" spans="8:10" ht="15.75" customHeight="1">
      <c r="H933" s="178"/>
      <c r="I933" s="111"/>
      <c r="J933" s="178"/>
    </row>
    <row r="934" spans="8:10" ht="15.75" customHeight="1">
      <c r="H934" s="178"/>
      <c r="I934" s="111"/>
      <c r="J934" s="178"/>
    </row>
    <row r="935" spans="8:10" ht="15.75" customHeight="1">
      <c r="H935" s="178"/>
      <c r="I935" s="111"/>
      <c r="J935" s="178"/>
    </row>
    <row r="936" spans="8:10" ht="15.75" customHeight="1">
      <c r="H936" s="178"/>
      <c r="I936" s="111"/>
      <c r="J936" s="178"/>
    </row>
    <row r="937" spans="8:10" ht="15.75" customHeight="1">
      <c r="H937" s="178"/>
      <c r="I937" s="111"/>
      <c r="J937" s="178"/>
    </row>
    <row r="938" spans="8:10" ht="15.75" customHeight="1">
      <c r="H938" s="178"/>
      <c r="I938" s="111"/>
      <c r="J938" s="178"/>
    </row>
    <row r="939" spans="8:10" ht="15.75" customHeight="1">
      <c r="H939" s="178"/>
      <c r="I939" s="111"/>
      <c r="J939" s="178"/>
    </row>
    <row r="940" spans="8:10" ht="15.75" customHeight="1">
      <c r="H940" s="178"/>
      <c r="I940" s="111"/>
      <c r="J940" s="178"/>
    </row>
    <row r="941" spans="8:10" ht="15.75" customHeight="1">
      <c r="H941" s="178"/>
      <c r="I941" s="111"/>
      <c r="J941" s="178"/>
    </row>
    <row r="942" spans="8:10" ht="15.75" customHeight="1">
      <c r="H942" s="178"/>
      <c r="I942" s="111"/>
      <c r="J942" s="178"/>
    </row>
    <row r="943" spans="8:10" ht="15.75" customHeight="1">
      <c r="H943" s="178"/>
      <c r="I943" s="111"/>
      <c r="J943" s="178"/>
    </row>
    <row r="944" spans="8:10" ht="15.75" customHeight="1">
      <c r="H944" s="178"/>
      <c r="I944" s="111"/>
      <c r="J944" s="178"/>
    </row>
    <row r="945" spans="8:10" ht="15.75" customHeight="1">
      <c r="H945" s="178"/>
      <c r="I945" s="111"/>
      <c r="J945" s="178"/>
    </row>
    <row r="946" spans="8:10" ht="15.75" customHeight="1">
      <c r="H946" s="178"/>
      <c r="I946" s="111"/>
      <c r="J946" s="178"/>
    </row>
    <row r="947" spans="8:10" ht="15.75" customHeight="1">
      <c r="H947" s="178"/>
      <c r="I947" s="111"/>
      <c r="J947" s="178"/>
    </row>
    <row r="948" spans="8:10" ht="15.75" customHeight="1">
      <c r="H948" s="178"/>
      <c r="I948" s="111"/>
      <c r="J948" s="178"/>
    </row>
    <row r="949" spans="8:10" ht="15.75" customHeight="1">
      <c r="H949" s="178"/>
      <c r="I949" s="111"/>
      <c r="J949" s="178"/>
    </row>
    <row r="950" spans="8:10" ht="15.75" customHeight="1">
      <c r="H950" s="178"/>
      <c r="I950" s="111"/>
      <c r="J950" s="178"/>
    </row>
    <row r="951" spans="8:10" ht="15.75" customHeight="1">
      <c r="H951" s="178"/>
      <c r="I951" s="111"/>
      <c r="J951" s="178"/>
    </row>
    <row r="952" spans="8:10" ht="15.75" customHeight="1">
      <c r="H952" s="178"/>
      <c r="I952" s="111"/>
      <c r="J952" s="178"/>
    </row>
    <row r="953" spans="8:10" ht="15.75" customHeight="1">
      <c r="H953" s="178"/>
      <c r="I953" s="111"/>
      <c r="J953" s="178"/>
    </row>
    <row r="954" spans="8:10" ht="15.75" customHeight="1">
      <c r="H954" s="178"/>
      <c r="I954" s="111"/>
      <c r="J954" s="178"/>
    </row>
    <row r="955" spans="8:10" ht="15.75" customHeight="1">
      <c r="H955" s="178"/>
      <c r="I955" s="111"/>
      <c r="J955" s="178"/>
    </row>
    <row r="956" spans="8:10" ht="15.75" customHeight="1">
      <c r="H956" s="178"/>
      <c r="I956" s="111"/>
      <c r="J956" s="178"/>
    </row>
    <row r="957" spans="8:10" ht="15.75" customHeight="1">
      <c r="H957" s="178"/>
      <c r="I957" s="111"/>
      <c r="J957" s="178"/>
    </row>
    <row r="958" spans="8:10" ht="15.75" customHeight="1">
      <c r="H958" s="178"/>
      <c r="I958" s="111"/>
      <c r="J958" s="178"/>
    </row>
    <row r="959" spans="8:10" ht="15.75" customHeight="1">
      <c r="H959" s="178"/>
      <c r="I959" s="111"/>
      <c r="J959" s="178"/>
    </row>
    <row r="960" spans="8:10" ht="15.75" customHeight="1">
      <c r="H960" s="178"/>
      <c r="I960" s="111"/>
      <c r="J960" s="178"/>
    </row>
    <row r="961" spans="8:10" ht="15.75" customHeight="1">
      <c r="H961" s="178"/>
      <c r="I961" s="111"/>
      <c r="J961" s="178"/>
    </row>
    <row r="962" spans="8:10" ht="15.75" customHeight="1">
      <c r="H962" s="178"/>
      <c r="I962" s="111"/>
      <c r="J962" s="178"/>
    </row>
    <row r="963" spans="8:10" ht="15.75" customHeight="1">
      <c r="H963" s="178"/>
      <c r="I963" s="111"/>
      <c r="J963" s="178"/>
    </row>
    <row r="964" spans="8:10" ht="15.75" customHeight="1">
      <c r="H964" s="178"/>
      <c r="I964" s="111"/>
      <c r="J964" s="178"/>
    </row>
    <row r="965" spans="8:10" ht="15.75" customHeight="1">
      <c r="H965" s="178"/>
      <c r="I965" s="111"/>
      <c r="J965" s="178"/>
    </row>
    <row r="966" spans="8:10" ht="15.75" customHeight="1">
      <c r="H966" s="178"/>
      <c r="I966" s="111"/>
      <c r="J966" s="178"/>
    </row>
    <row r="967" spans="8:10" ht="15.75" customHeight="1">
      <c r="H967" s="178"/>
      <c r="I967" s="111"/>
      <c r="J967" s="178"/>
    </row>
    <row r="968" spans="8:10" ht="15.75" customHeight="1">
      <c r="H968" s="178"/>
      <c r="I968" s="111"/>
      <c r="J968" s="178"/>
    </row>
    <row r="969" spans="8:10" ht="15.75" customHeight="1">
      <c r="H969" s="178"/>
      <c r="I969" s="111"/>
      <c r="J969" s="178"/>
    </row>
    <row r="970" spans="8:10" ht="15.75" customHeight="1">
      <c r="H970" s="178"/>
      <c r="I970" s="111"/>
      <c r="J970" s="178"/>
    </row>
    <row r="971" spans="8:10" ht="15.75" customHeight="1">
      <c r="H971" s="178"/>
      <c r="I971" s="111"/>
      <c r="J971" s="178"/>
    </row>
    <row r="972" spans="8:10" ht="15.75" customHeight="1">
      <c r="H972" s="178"/>
      <c r="I972" s="111"/>
      <c r="J972" s="178"/>
    </row>
    <row r="973" spans="8:10" ht="15.75" customHeight="1">
      <c r="H973" s="178"/>
      <c r="I973" s="111"/>
      <c r="J973" s="178"/>
    </row>
    <row r="974" spans="8:10" ht="15.75" customHeight="1">
      <c r="H974" s="178"/>
      <c r="I974" s="111"/>
      <c r="J974" s="178"/>
    </row>
    <row r="975" spans="8:10" ht="15.75" customHeight="1">
      <c r="H975" s="178"/>
      <c r="I975" s="111"/>
      <c r="J975" s="178"/>
    </row>
    <row r="976" spans="8:10" ht="15.75" customHeight="1">
      <c r="H976" s="178"/>
      <c r="I976" s="111"/>
      <c r="J976" s="178"/>
    </row>
    <row r="977" spans="8:10" ht="15.75" customHeight="1">
      <c r="H977" s="178"/>
      <c r="I977" s="111"/>
      <c r="J977" s="178"/>
    </row>
    <row r="978" spans="8:10" ht="15.75" customHeight="1">
      <c r="H978" s="178"/>
      <c r="I978" s="111"/>
      <c r="J978" s="178"/>
    </row>
    <row r="979" spans="8:10" ht="15.75" customHeight="1">
      <c r="H979" s="178"/>
      <c r="I979" s="111"/>
      <c r="J979" s="178"/>
    </row>
    <row r="980" spans="8:10" ht="15.75" customHeight="1">
      <c r="H980" s="178"/>
      <c r="I980" s="111"/>
      <c r="J980" s="178"/>
    </row>
    <row r="981" spans="8:10" ht="15.75" customHeight="1">
      <c r="H981" s="178"/>
      <c r="I981" s="111"/>
      <c r="J981" s="178"/>
    </row>
    <row r="982" spans="8:10" ht="15.75" customHeight="1">
      <c r="H982" s="178"/>
      <c r="I982" s="111"/>
      <c r="J982" s="178"/>
    </row>
    <row r="983" spans="8:10" ht="15.75" customHeight="1">
      <c r="H983" s="178"/>
      <c r="I983" s="111"/>
      <c r="J983" s="178"/>
    </row>
    <row r="984" spans="8:10" ht="15.75" customHeight="1">
      <c r="H984" s="178"/>
      <c r="I984" s="111"/>
      <c r="J984" s="178"/>
    </row>
    <row r="985" spans="8:10" ht="15.75" customHeight="1">
      <c r="H985" s="178"/>
      <c r="I985" s="111"/>
      <c r="J985" s="178"/>
    </row>
    <row r="986" spans="8:10" ht="15.75" customHeight="1">
      <c r="H986" s="178"/>
      <c r="I986" s="111"/>
      <c r="J986" s="178"/>
    </row>
    <row r="987" spans="8:10" ht="15.75" customHeight="1">
      <c r="H987" s="178"/>
      <c r="I987" s="111"/>
      <c r="J987" s="178"/>
    </row>
    <row r="988" spans="8:10" ht="15.75" customHeight="1">
      <c r="H988" s="178"/>
      <c r="I988" s="111"/>
      <c r="J988" s="178"/>
    </row>
    <row r="989" spans="8:10" ht="15.75" customHeight="1">
      <c r="H989" s="178"/>
      <c r="I989" s="111"/>
      <c r="J989" s="178"/>
    </row>
    <row r="990" spans="8:10" ht="15.75" customHeight="1">
      <c r="H990" s="178"/>
      <c r="I990" s="111"/>
      <c r="J990" s="178"/>
    </row>
    <row r="991" spans="8:10" ht="15.75" customHeight="1">
      <c r="H991" s="178"/>
      <c r="I991" s="111"/>
      <c r="J991" s="178"/>
    </row>
    <row r="992" spans="8:10" ht="15.75" customHeight="1">
      <c r="H992" s="178"/>
      <c r="I992" s="111"/>
      <c r="J992" s="178"/>
    </row>
    <row r="993" spans="8:10" ht="15.75" customHeight="1">
      <c r="H993" s="178"/>
      <c r="I993" s="111"/>
      <c r="J993" s="178"/>
    </row>
    <row r="994" spans="8:10" ht="15.75" customHeight="1">
      <c r="H994" s="178"/>
      <c r="I994" s="111"/>
      <c r="J994" s="178"/>
    </row>
    <row r="995" spans="8:10" ht="15.75" customHeight="1">
      <c r="H995" s="178"/>
      <c r="I995" s="111"/>
      <c r="J995" s="178"/>
    </row>
  </sheetData>
  <mergeCells count="23">
    <mergeCell ref="D31:D33"/>
    <mergeCell ref="A1:K1"/>
    <mergeCell ref="B2:H2"/>
    <mergeCell ref="D4:D17"/>
    <mergeCell ref="D18:D25"/>
    <mergeCell ref="D26:D30"/>
    <mergeCell ref="D76:D77"/>
    <mergeCell ref="D34:D36"/>
    <mergeCell ref="D37:D46"/>
    <mergeCell ref="D47:D52"/>
    <mergeCell ref="D53:D54"/>
    <mergeCell ref="D55:D56"/>
    <mergeCell ref="D61:D62"/>
    <mergeCell ref="D63:D64"/>
    <mergeCell ref="D65:D66"/>
    <mergeCell ref="D67:D68"/>
    <mergeCell ref="D69:D70"/>
    <mergeCell ref="D73:D74"/>
    <mergeCell ref="D79:D80"/>
    <mergeCell ref="D81:D84"/>
    <mergeCell ref="D85:D87"/>
    <mergeCell ref="D88:D92"/>
    <mergeCell ref="D93:D97"/>
  </mergeCells>
  <conditionalFormatting sqref="I54">
    <cfRule type="notContainsBlanks" dxfId="1" priority="1">
      <formula>LEN(TRIM(I54))&gt;0</formula>
    </cfRule>
  </conditionalFormatting>
  <pageMargins left="0.511811024" right="0.511811024" top="0.78740157499999996" bottom="0.78740157499999996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4"/>
  <sheetViews>
    <sheetView showGridLines="0" workbookViewId="0">
      <pane ySplit="3" topLeftCell="A10" activePane="bottomLeft" state="frozen"/>
      <selection pane="bottomLeft" activeCell="J48" sqref="J48"/>
    </sheetView>
  </sheetViews>
  <sheetFormatPr defaultColWidth="14.42578125" defaultRowHeight="15" customHeight="1"/>
  <cols>
    <col min="1" max="1" width="5.7109375" style="110" customWidth="1"/>
    <col min="2" max="2" width="15.5703125" style="110" customWidth="1"/>
    <col min="3" max="3" width="15.28515625" style="110" customWidth="1"/>
    <col min="4" max="4" width="40.28515625" style="110" customWidth="1"/>
    <col min="5" max="5" width="41.140625" style="110" customWidth="1"/>
    <col min="6" max="6" width="20.7109375" style="110" customWidth="1"/>
    <col min="7" max="7" width="22" style="110" customWidth="1"/>
    <col min="8" max="8" width="18.85546875" style="110" customWidth="1"/>
    <col min="9" max="9" width="17.42578125" style="110" customWidth="1"/>
    <col min="10" max="11" width="15.28515625" style="110" customWidth="1"/>
    <col min="12" max="12" width="48.85546875" style="110" customWidth="1"/>
    <col min="13" max="13" width="19" style="110" customWidth="1"/>
    <col min="14" max="28" width="8.7109375" style="110" customWidth="1"/>
    <col min="29" max="16384" width="14.42578125" style="110"/>
  </cols>
  <sheetData>
    <row r="1" spans="1:28" ht="27" customHeight="1">
      <c r="A1" s="109"/>
      <c r="B1" s="518" t="s">
        <v>639</v>
      </c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2" customHeight="1">
      <c r="A2" s="109"/>
      <c r="B2" s="226"/>
      <c r="C2" s="227"/>
      <c r="D2" s="228"/>
      <c r="E2" s="228"/>
      <c r="F2" s="228"/>
      <c r="G2" s="229"/>
      <c r="H2" s="229"/>
      <c r="I2" s="229"/>
      <c r="J2" s="229"/>
      <c r="K2" s="229"/>
      <c r="L2" s="230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38.25" customHeight="1">
      <c r="A3" s="109"/>
      <c r="B3" s="231" t="s">
        <v>640</v>
      </c>
      <c r="C3" s="232" t="s">
        <v>25</v>
      </c>
      <c r="D3" s="233" t="s">
        <v>26</v>
      </c>
      <c r="E3" s="233" t="s">
        <v>27</v>
      </c>
      <c r="F3" s="233" t="s">
        <v>28</v>
      </c>
      <c r="G3" s="234" t="s">
        <v>254</v>
      </c>
      <c r="H3" s="234" t="s">
        <v>255</v>
      </c>
      <c r="I3" s="234" t="s">
        <v>256</v>
      </c>
      <c r="J3" s="234" t="s">
        <v>258</v>
      </c>
      <c r="K3" s="234" t="s">
        <v>641</v>
      </c>
      <c r="L3" s="235" t="s">
        <v>257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2" customHeight="1">
      <c r="A4" s="109"/>
      <c r="B4" s="236" t="s">
        <v>642</v>
      </c>
      <c r="C4" s="237" t="s">
        <v>144</v>
      </c>
      <c r="D4" s="238" t="s">
        <v>145</v>
      </c>
      <c r="E4" s="239" t="s">
        <v>146</v>
      </c>
      <c r="F4" s="240" t="s">
        <v>643</v>
      </c>
      <c r="G4" s="241">
        <v>78000.88</v>
      </c>
      <c r="H4" s="242">
        <v>4</v>
      </c>
      <c r="I4" s="243">
        <f>H4*G4</f>
        <v>312003.52</v>
      </c>
      <c r="J4" s="244">
        <v>101203.87</v>
      </c>
      <c r="K4" s="244">
        <f>I4-J4</f>
        <v>210799.65000000002</v>
      </c>
      <c r="L4" s="245" t="s">
        <v>93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2" customHeight="1">
      <c r="A5" s="109"/>
      <c r="B5" s="236" t="s">
        <v>642</v>
      </c>
      <c r="C5" s="246">
        <v>44805</v>
      </c>
      <c r="D5" s="238" t="s">
        <v>148</v>
      </c>
      <c r="E5" s="239" t="s">
        <v>149</v>
      </c>
      <c r="F5" s="240" t="s">
        <v>643</v>
      </c>
      <c r="G5" s="241">
        <v>44293.84</v>
      </c>
      <c r="H5" s="247">
        <v>4</v>
      </c>
      <c r="I5" s="248">
        <f t="shared" ref="I5:I11" si="0">G5*H5</f>
        <v>177175.36</v>
      </c>
      <c r="J5" s="244">
        <v>109473.97</v>
      </c>
      <c r="K5" s="244">
        <f t="shared" ref="K5:K36" si="1">I5-J5</f>
        <v>67701.389999999985</v>
      </c>
      <c r="L5" s="249" t="s">
        <v>644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2" customHeight="1">
      <c r="A6" s="109"/>
      <c r="B6" s="236" t="s">
        <v>642</v>
      </c>
      <c r="C6" s="237" t="s">
        <v>150</v>
      </c>
      <c r="D6" s="238" t="s">
        <v>151</v>
      </c>
      <c r="E6" s="239" t="s">
        <v>152</v>
      </c>
      <c r="F6" s="240" t="s">
        <v>643</v>
      </c>
      <c r="G6" s="241">
        <v>23887.66</v>
      </c>
      <c r="H6" s="247">
        <v>4</v>
      </c>
      <c r="I6" s="243">
        <f t="shared" si="0"/>
        <v>95550.64</v>
      </c>
      <c r="J6" s="250">
        <v>7166.3</v>
      </c>
      <c r="K6" s="244">
        <f t="shared" si="1"/>
        <v>88384.34</v>
      </c>
      <c r="L6" s="251" t="s">
        <v>645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t="12" customHeight="1">
      <c r="A7" s="109"/>
      <c r="B7" s="236" t="s">
        <v>642</v>
      </c>
      <c r="C7" s="237" t="s">
        <v>37</v>
      </c>
      <c r="D7" s="238" t="s">
        <v>35</v>
      </c>
      <c r="E7" s="239" t="s">
        <v>32</v>
      </c>
      <c r="F7" s="240" t="s">
        <v>643</v>
      </c>
      <c r="G7" s="241">
        <v>120000</v>
      </c>
      <c r="H7" s="247">
        <v>3</v>
      </c>
      <c r="I7" s="243">
        <f t="shared" si="0"/>
        <v>360000</v>
      </c>
      <c r="J7" s="244">
        <v>1547.94</v>
      </c>
      <c r="K7" s="244">
        <f t="shared" si="1"/>
        <v>358452.06</v>
      </c>
      <c r="L7" s="252" t="s">
        <v>646</v>
      </c>
      <c r="M7" s="253" t="s">
        <v>647</v>
      </c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12" customHeight="1">
      <c r="A8" s="109"/>
      <c r="B8" s="236" t="s">
        <v>642</v>
      </c>
      <c r="C8" s="246">
        <v>45170</v>
      </c>
      <c r="D8" s="238" t="s">
        <v>648</v>
      </c>
      <c r="E8" s="239" t="s">
        <v>649</v>
      </c>
      <c r="F8" s="240" t="s">
        <v>643</v>
      </c>
      <c r="G8" s="241">
        <v>60156.07</v>
      </c>
      <c r="H8" s="247">
        <v>4</v>
      </c>
      <c r="I8" s="243">
        <f t="shared" si="0"/>
        <v>240624.28</v>
      </c>
      <c r="J8" s="244">
        <v>60797.98</v>
      </c>
      <c r="K8" s="244">
        <f t="shared" si="1"/>
        <v>179826.3</v>
      </c>
      <c r="L8" s="254" t="s">
        <v>650</v>
      </c>
      <c r="M8" s="109" t="s">
        <v>651</v>
      </c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2" customHeight="1">
      <c r="A9" s="109"/>
      <c r="B9" s="236" t="s">
        <v>642</v>
      </c>
      <c r="C9" s="237" t="s">
        <v>652</v>
      </c>
      <c r="D9" s="238" t="s">
        <v>648</v>
      </c>
      <c r="E9" s="239" t="s">
        <v>653</v>
      </c>
      <c r="F9" s="240" t="s">
        <v>643</v>
      </c>
      <c r="G9" s="241">
        <v>4017.69</v>
      </c>
      <c r="H9" s="247">
        <v>4</v>
      </c>
      <c r="I9" s="243">
        <f t="shared" si="0"/>
        <v>16070.76</v>
      </c>
      <c r="J9" s="244">
        <v>19006.349999999999</v>
      </c>
      <c r="K9" s="244">
        <f t="shared" si="1"/>
        <v>-2935.5899999999983</v>
      </c>
      <c r="L9" s="252" t="s">
        <v>654</v>
      </c>
      <c r="M9" s="109" t="s">
        <v>651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2" customHeight="1">
      <c r="A10" s="109"/>
      <c r="B10" s="236" t="s">
        <v>642</v>
      </c>
      <c r="C10" s="237" t="s">
        <v>655</v>
      </c>
      <c r="D10" s="238" t="s">
        <v>656</v>
      </c>
      <c r="E10" s="239" t="s">
        <v>657</v>
      </c>
      <c r="F10" s="240" t="s">
        <v>643</v>
      </c>
      <c r="G10" s="241">
        <v>1634.27</v>
      </c>
      <c r="H10" s="247">
        <v>4</v>
      </c>
      <c r="I10" s="243">
        <f t="shared" si="0"/>
        <v>6537.08</v>
      </c>
      <c r="J10" s="244">
        <v>20400.400000000001</v>
      </c>
      <c r="K10" s="244">
        <f t="shared" si="1"/>
        <v>-13863.320000000002</v>
      </c>
      <c r="L10" s="252" t="s">
        <v>658</v>
      </c>
      <c r="M10" s="109" t="s">
        <v>651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2" customHeight="1">
      <c r="A11" s="109"/>
      <c r="B11" s="236" t="s">
        <v>642</v>
      </c>
      <c r="C11" s="237" t="s">
        <v>659</v>
      </c>
      <c r="D11" s="238" t="s">
        <v>660</v>
      </c>
      <c r="E11" s="239" t="s">
        <v>661</v>
      </c>
      <c r="F11" s="240" t="s">
        <v>643</v>
      </c>
      <c r="G11" s="241">
        <v>14821.79</v>
      </c>
      <c r="H11" s="247">
        <v>4</v>
      </c>
      <c r="I11" s="243">
        <f t="shared" si="0"/>
        <v>59287.16</v>
      </c>
      <c r="J11" s="244">
        <v>34406.03</v>
      </c>
      <c r="K11" s="244">
        <f t="shared" si="1"/>
        <v>24881.130000000005</v>
      </c>
      <c r="L11" s="255" t="s">
        <v>662</v>
      </c>
      <c r="M11" s="109" t="s">
        <v>651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2" customHeight="1">
      <c r="A12" s="109"/>
      <c r="B12" s="236" t="s">
        <v>642</v>
      </c>
      <c r="C12" s="256" t="s">
        <v>663</v>
      </c>
      <c r="D12" s="238" t="s">
        <v>664</v>
      </c>
      <c r="E12" s="239" t="s">
        <v>665</v>
      </c>
      <c r="F12" s="240" t="s">
        <v>643</v>
      </c>
      <c r="G12" s="241">
        <v>0</v>
      </c>
      <c r="H12" s="257" t="s">
        <v>74</v>
      </c>
      <c r="I12" s="243">
        <v>0</v>
      </c>
      <c r="J12" s="250" t="s">
        <v>74</v>
      </c>
      <c r="K12" s="244"/>
      <c r="L12" s="258" t="s">
        <v>74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23.25" customHeight="1">
      <c r="A13" s="109"/>
      <c r="B13" s="236" t="s">
        <v>642</v>
      </c>
      <c r="C13" s="256" t="s">
        <v>666</v>
      </c>
      <c r="D13" s="238" t="s">
        <v>667</v>
      </c>
      <c r="E13" s="239" t="s">
        <v>668</v>
      </c>
      <c r="F13" s="240" t="s">
        <v>643</v>
      </c>
      <c r="G13" s="241">
        <v>14255.33</v>
      </c>
      <c r="H13" s="257">
        <v>4</v>
      </c>
      <c r="I13" s="243">
        <f t="shared" ref="I13:I24" si="2">G13*H13</f>
        <v>57021.32</v>
      </c>
      <c r="J13" s="250">
        <v>39918.75</v>
      </c>
      <c r="K13" s="244">
        <f t="shared" si="1"/>
        <v>17102.57</v>
      </c>
      <c r="L13" s="258" t="s">
        <v>669</v>
      </c>
      <c r="M13" s="253" t="s">
        <v>670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2" customHeight="1">
      <c r="A14" s="109"/>
      <c r="B14" s="236" t="s">
        <v>642</v>
      </c>
      <c r="C14" s="256" t="s">
        <v>671</v>
      </c>
      <c r="D14" s="238" t="s">
        <v>159</v>
      </c>
      <c r="E14" s="239" t="s">
        <v>160</v>
      </c>
      <c r="F14" s="240" t="s">
        <v>643</v>
      </c>
      <c r="G14" s="241">
        <v>32412.28</v>
      </c>
      <c r="H14" s="257">
        <v>3</v>
      </c>
      <c r="I14" s="243">
        <f t="shared" si="2"/>
        <v>97236.84</v>
      </c>
      <c r="J14" s="250">
        <v>125127.17</v>
      </c>
      <c r="K14" s="244">
        <f t="shared" si="1"/>
        <v>-27890.33</v>
      </c>
      <c r="L14" s="258" t="s">
        <v>92</v>
      </c>
      <c r="M14" s="253" t="s">
        <v>670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2" customHeight="1">
      <c r="A15" s="109"/>
      <c r="B15" s="259" t="s">
        <v>672</v>
      </c>
      <c r="C15" s="260" t="s">
        <v>673</v>
      </c>
      <c r="D15" s="261" t="s">
        <v>290</v>
      </c>
      <c r="E15" s="262" t="s">
        <v>674</v>
      </c>
      <c r="F15" s="263" t="s">
        <v>40</v>
      </c>
      <c r="G15" s="243">
        <v>38795.839999999997</v>
      </c>
      <c r="H15" s="257">
        <v>4</v>
      </c>
      <c r="I15" s="243">
        <f t="shared" si="2"/>
        <v>155183.35999999999</v>
      </c>
      <c r="J15" s="264" t="s">
        <v>675</v>
      </c>
      <c r="K15" s="244">
        <f t="shared" si="1"/>
        <v>149024.81999999998</v>
      </c>
      <c r="L15" s="238" t="s">
        <v>676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2" customHeight="1">
      <c r="A16" s="109"/>
      <c r="B16" s="259" t="s">
        <v>672</v>
      </c>
      <c r="C16" s="265" t="s">
        <v>673</v>
      </c>
      <c r="D16" s="266" t="s">
        <v>290</v>
      </c>
      <c r="E16" s="267" t="s">
        <v>653</v>
      </c>
      <c r="F16" s="263" t="s">
        <v>40</v>
      </c>
      <c r="G16" s="268">
        <v>3224.64</v>
      </c>
      <c r="H16" s="269">
        <v>4</v>
      </c>
      <c r="I16" s="270">
        <f t="shared" si="2"/>
        <v>12898.56</v>
      </c>
      <c r="J16" s="271" t="s">
        <v>677</v>
      </c>
      <c r="K16" s="244">
        <f t="shared" si="1"/>
        <v>12723.17</v>
      </c>
      <c r="L16" s="272" t="s">
        <v>678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2" customHeight="1">
      <c r="A17" s="109"/>
      <c r="B17" s="259" t="s">
        <v>672</v>
      </c>
      <c r="C17" s="273">
        <v>43191</v>
      </c>
      <c r="D17" s="266" t="s">
        <v>309</v>
      </c>
      <c r="E17" s="274" t="s">
        <v>661</v>
      </c>
      <c r="F17" s="263" t="s">
        <v>40</v>
      </c>
      <c r="G17" s="275">
        <v>9140.6200000000008</v>
      </c>
      <c r="H17" s="269">
        <v>4</v>
      </c>
      <c r="I17" s="270">
        <f t="shared" si="2"/>
        <v>36562.480000000003</v>
      </c>
      <c r="J17" s="271" t="s">
        <v>679</v>
      </c>
      <c r="K17" s="244">
        <f t="shared" si="1"/>
        <v>35381.620000000003</v>
      </c>
      <c r="L17" s="272" t="s">
        <v>680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2" customHeight="1">
      <c r="A18" s="109"/>
      <c r="B18" s="259" t="s">
        <v>672</v>
      </c>
      <c r="C18" s="265" t="s">
        <v>681</v>
      </c>
      <c r="D18" s="266" t="s">
        <v>309</v>
      </c>
      <c r="E18" s="274" t="s">
        <v>657</v>
      </c>
      <c r="F18" s="263" t="s">
        <v>40</v>
      </c>
      <c r="G18" s="268">
        <v>2774.38</v>
      </c>
      <c r="H18" s="269">
        <v>4</v>
      </c>
      <c r="I18" s="270">
        <f t="shared" si="2"/>
        <v>11097.52</v>
      </c>
      <c r="J18" s="271" t="s">
        <v>682</v>
      </c>
      <c r="K18" s="244">
        <f t="shared" si="1"/>
        <v>7364.9000000000005</v>
      </c>
      <c r="L18" s="272" t="s">
        <v>683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2" customHeight="1">
      <c r="A19" s="109"/>
      <c r="B19" s="259" t="s">
        <v>672</v>
      </c>
      <c r="C19" s="265" t="s">
        <v>153</v>
      </c>
      <c r="D19" s="266" t="s">
        <v>684</v>
      </c>
      <c r="E19" s="267" t="s">
        <v>685</v>
      </c>
      <c r="F19" s="263" t="s">
        <v>40</v>
      </c>
      <c r="G19" s="268">
        <v>23887.66</v>
      </c>
      <c r="H19" s="269">
        <v>4</v>
      </c>
      <c r="I19" s="270">
        <f t="shared" si="2"/>
        <v>95550.64</v>
      </c>
      <c r="J19" s="271" t="s">
        <v>686</v>
      </c>
      <c r="K19" s="244">
        <f t="shared" si="1"/>
        <v>70923.459999999992</v>
      </c>
      <c r="L19" s="272" t="s">
        <v>687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2" customHeight="1">
      <c r="A20" s="109"/>
      <c r="B20" s="259" t="s">
        <v>672</v>
      </c>
      <c r="C20" s="276">
        <v>44835</v>
      </c>
      <c r="D20" s="266" t="s">
        <v>148</v>
      </c>
      <c r="E20" s="267" t="s">
        <v>149</v>
      </c>
      <c r="F20" s="263" t="s">
        <v>40</v>
      </c>
      <c r="G20" s="275">
        <v>20757.93</v>
      </c>
      <c r="H20" s="269">
        <v>4</v>
      </c>
      <c r="I20" s="270">
        <f t="shared" si="2"/>
        <v>83031.72</v>
      </c>
      <c r="J20" s="271" t="s">
        <v>688</v>
      </c>
      <c r="K20" s="244">
        <f t="shared" si="1"/>
        <v>61464.72</v>
      </c>
      <c r="L20" s="272" t="s">
        <v>689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2" customHeight="1">
      <c r="A21" s="109"/>
      <c r="B21" s="259" t="s">
        <v>672</v>
      </c>
      <c r="C21" s="273">
        <v>43466</v>
      </c>
      <c r="D21" s="266" t="s">
        <v>157</v>
      </c>
      <c r="E21" s="267" t="s">
        <v>146</v>
      </c>
      <c r="F21" s="263" t="s">
        <v>40</v>
      </c>
      <c r="G21" s="268">
        <v>64609.91</v>
      </c>
      <c r="H21" s="269">
        <v>4</v>
      </c>
      <c r="I21" s="270">
        <f t="shared" si="2"/>
        <v>258439.64</v>
      </c>
      <c r="J21" s="271" t="s">
        <v>690</v>
      </c>
      <c r="K21" s="244">
        <f t="shared" si="1"/>
        <v>190226.89</v>
      </c>
      <c r="L21" s="272" t="s">
        <v>691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2" customHeight="1">
      <c r="A22" s="109"/>
      <c r="B22" s="259" t="s">
        <v>672</v>
      </c>
      <c r="C22" s="265" t="s">
        <v>74</v>
      </c>
      <c r="D22" s="277" t="s">
        <v>35</v>
      </c>
      <c r="E22" s="274" t="s">
        <v>665</v>
      </c>
      <c r="F22" s="263" t="s">
        <v>40</v>
      </c>
      <c r="G22" s="275">
        <v>0</v>
      </c>
      <c r="H22" s="269"/>
      <c r="I22" s="270">
        <f t="shared" si="2"/>
        <v>0</v>
      </c>
      <c r="J22" s="278" t="s">
        <v>74</v>
      </c>
      <c r="K22" s="244"/>
      <c r="L22" s="272"/>
      <c r="M22" s="109" t="s">
        <v>692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2" customHeight="1">
      <c r="A23" s="109"/>
      <c r="B23" s="259" t="s">
        <v>672</v>
      </c>
      <c r="C23" s="265" t="s">
        <v>693</v>
      </c>
      <c r="D23" s="266" t="s">
        <v>694</v>
      </c>
      <c r="E23" s="274" t="s">
        <v>466</v>
      </c>
      <c r="F23" s="263" t="s">
        <v>40</v>
      </c>
      <c r="G23" s="268">
        <v>21.6</v>
      </c>
      <c r="H23" s="269">
        <v>4</v>
      </c>
      <c r="I23" s="270">
        <f t="shared" si="2"/>
        <v>86.4</v>
      </c>
      <c r="J23" s="271" t="s">
        <v>695</v>
      </c>
      <c r="K23" s="244">
        <f t="shared" si="1"/>
        <v>-441.53</v>
      </c>
      <c r="L23" s="272" t="s">
        <v>696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2" customHeight="1">
      <c r="A24" s="109"/>
      <c r="B24" s="259" t="s">
        <v>672</v>
      </c>
      <c r="C24" s="265" t="s">
        <v>39</v>
      </c>
      <c r="D24" s="279" t="s">
        <v>35</v>
      </c>
      <c r="E24" s="274" t="s">
        <v>32</v>
      </c>
      <c r="F24" s="263" t="s">
        <v>40</v>
      </c>
      <c r="G24" s="268">
        <v>140000</v>
      </c>
      <c r="H24" s="269">
        <v>2</v>
      </c>
      <c r="I24" s="270">
        <f t="shared" si="2"/>
        <v>280000</v>
      </c>
      <c r="J24" s="278" t="s">
        <v>697</v>
      </c>
      <c r="K24" s="244">
        <f>I24</f>
        <v>280000</v>
      </c>
      <c r="L24" s="272" t="s">
        <v>698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2" customHeight="1">
      <c r="A25" s="109"/>
      <c r="B25" s="259" t="s">
        <v>672</v>
      </c>
      <c r="C25" s="280" t="s">
        <v>699</v>
      </c>
      <c r="D25" s="277" t="s">
        <v>667</v>
      </c>
      <c r="E25" s="281" t="s">
        <v>668</v>
      </c>
      <c r="F25" s="282" t="s">
        <v>40</v>
      </c>
      <c r="G25" s="268" t="s">
        <v>700</v>
      </c>
      <c r="H25" s="269">
        <v>4</v>
      </c>
      <c r="I25" s="270" t="s">
        <v>701</v>
      </c>
      <c r="J25" s="271" t="s">
        <v>702</v>
      </c>
      <c r="K25" s="244">
        <f t="shared" si="1"/>
        <v>17964.679999999993</v>
      </c>
      <c r="L25" s="272" t="s">
        <v>703</v>
      </c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2" customHeight="1">
      <c r="A26" s="109"/>
      <c r="B26" s="259" t="s">
        <v>672</v>
      </c>
      <c r="C26" s="280" t="s">
        <v>158</v>
      </c>
      <c r="D26" s="277" t="s">
        <v>159</v>
      </c>
      <c r="E26" s="267" t="s">
        <v>160</v>
      </c>
      <c r="F26" s="282" t="s">
        <v>40</v>
      </c>
      <c r="G26" s="268">
        <v>34359.94</v>
      </c>
      <c r="H26" s="269">
        <v>4</v>
      </c>
      <c r="I26" s="270">
        <f>G26*H26</f>
        <v>137439.76</v>
      </c>
      <c r="J26" s="271" t="s">
        <v>704</v>
      </c>
      <c r="K26" s="244">
        <f t="shared" si="1"/>
        <v>137438.42000000001</v>
      </c>
      <c r="L26" s="272" t="s">
        <v>705</v>
      </c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2" customHeight="1">
      <c r="A27" s="109"/>
      <c r="B27" s="259" t="s">
        <v>706</v>
      </c>
      <c r="C27" s="283">
        <v>44774</v>
      </c>
      <c r="D27" s="238" t="s">
        <v>148</v>
      </c>
      <c r="E27" s="239" t="s">
        <v>149</v>
      </c>
      <c r="F27" s="282" t="s">
        <v>707</v>
      </c>
      <c r="G27" s="275">
        <v>22681.11</v>
      </c>
      <c r="H27" s="269">
        <v>4</v>
      </c>
      <c r="I27" s="270">
        <v>41940.18</v>
      </c>
      <c r="J27" s="271">
        <v>1382</v>
      </c>
      <c r="K27" s="244">
        <f t="shared" si="1"/>
        <v>40558.18</v>
      </c>
      <c r="L27" s="284" t="s">
        <v>708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2" customHeight="1">
      <c r="A28" s="109"/>
      <c r="B28" s="259" t="s">
        <v>709</v>
      </c>
      <c r="C28" s="256" t="s">
        <v>162</v>
      </c>
      <c r="D28" s="238" t="s">
        <v>163</v>
      </c>
      <c r="E28" s="239" t="s">
        <v>152</v>
      </c>
      <c r="F28" s="282" t="s">
        <v>707</v>
      </c>
      <c r="G28" s="243">
        <v>9045.23</v>
      </c>
      <c r="H28" s="238">
        <v>4</v>
      </c>
      <c r="I28" s="243">
        <f t="shared" ref="I28:I33" si="3">H28*G28</f>
        <v>36180.92</v>
      </c>
      <c r="J28" s="264">
        <v>0</v>
      </c>
      <c r="K28" s="244">
        <f t="shared" si="1"/>
        <v>36180.92</v>
      </c>
      <c r="L28" s="285" t="s">
        <v>654</v>
      </c>
      <c r="M28" s="253" t="s">
        <v>710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2" customHeight="1">
      <c r="A29" s="109"/>
      <c r="B29" s="259" t="s">
        <v>709</v>
      </c>
      <c r="C29" s="256" t="s">
        <v>164</v>
      </c>
      <c r="D29" s="238" t="s">
        <v>165</v>
      </c>
      <c r="E29" s="239" t="s">
        <v>146</v>
      </c>
      <c r="F29" s="282" t="s">
        <v>707</v>
      </c>
      <c r="G29" s="243">
        <v>71241.84</v>
      </c>
      <c r="H29" s="238">
        <v>4</v>
      </c>
      <c r="I29" s="243">
        <f t="shared" si="3"/>
        <v>284967.36</v>
      </c>
      <c r="J29" s="264">
        <v>181076.62</v>
      </c>
      <c r="K29" s="244">
        <f t="shared" si="1"/>
        <v>103890.73999999999</v>
      </c>
      <c r="L29" s="285" t="s">
        <v>711</v>
      </c>
      <c r="M29" s="109" t="s">
        <v>710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2" customHeight="1">
      <c r="A30" s="109"/>
      <c r="B30" s="259" t="s">
        <v>706</v>
      </c>
      <c r="C30" s="283">
        <v>44105</v>
      </c>
      <c r="D30" s="238" t="s">
        <v>309</v>
      </c>
      <c r="E30" s="239" t="s">
        <v>712</v>
      </c>
      <c r="F30" s="282" t="s">
        <v>707</v>
      </c>
      <c r="G30" s="243">
        <v>5320.21</v>
      </c>
      <c r="H30" s="286">
        <v>4</v>
      </c>
      <c r="I30" s="243">
        <f t="shared" si="3"/>
        <v>21280.84</v>
      </c>
      <c r="J30" s="264">
        <v>1178.92</v>
      </c>
      <c r="K30" s="244">
        <f t="shared" si="1"/>
        <v>20101.919999999998</v>
      </c>
      <c r="L30" s="255" t="s">
        <v>713</v>
      </c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2" customHeight="1">
      <c r="A31" s="109"/>
      <c r="B31" s="259" t="s">
        <v>709</v>
      </c>
      <c r="C31" s="256" t="s">
        <v>714</v>
      </c>
      <c r="D31" s="238" t="s">
        <v>715</v>
      </c>
      <c r="E31" s="239" t="s">
        <v>665</v>
      </c>
      <c r="F31" s="282" t="s">
        <v>707</v>
      </c>
      <c r="G31" s="243">
        <v>0</v>
      </c>
      <c r="H31" s="286">
        <v>0</v>
      </c>
      <c r="I31" s="243">
        <f t="shared" si="3"/>
        <v>0</v>
      </c>
      <c r="J31" s="264">
        <v>0</v>
      </c>
      <c r="K31" s="244">
        <f t="shared" si="1"/>
        <v>0</v>
      </c>
      <c r="L31" s="285"/>
      <c r="M31" s="109" t="s">
        <v>716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2" customHeight="1">
      <c r="A32" s="109"/>
      <c r="B32" s="259" t="s">
        <v>706</v>
      </c>
      <c r="C32" s="287">
        <v>44621</v>
      </c>
      <c r="D32" s="238" t="s">
        <v>35</v>
      </c>
      <c r="E32" s="239" t="s">
        <v>32</v>
      </c>
      <c r="F32" s="282" t="s">
        <v>707</v>
      </c>
      <c r="G32" s="243">
        <v>196675.02</v>
      </c>
      <c r="H32" s="286">
        <v>3</v>
      </c>
      <c r="I32" s="243">
        <f t="shared" si="3"/>
        <v>590025.05999999994</v>
      </c>
      <c r="J32" s="264">
        <v>49507.1</v>
      </c>
      <c r="K32" s="244">
        <f t="shared" si="1"/>
        <v>540517.96</v>
      </c>
      <c r="L32" s="258" t="s">
        <v>717</v>
      </c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2" customHeight="1">
      <c r="A33" s="109"/>
      <c r="B33" s="259" t="s">
        <v>709</v>
      </c>
      <c r="C33" s="256" t="s">
        <v>718</v>
      </c>
      <c r="D33" s="238" t="s">
        <v>719</v>
      </c>
      <c r="E33" s="288" t="s">
        <v>466</v>
      </c>
      <c r="F33" s="282" t="s">
        <v>707</v>
      </c>
      <c r="G33" s="243"/>
      <c r="H33" s="286"/>
      <c r="I33" s="243">
        <f t="shared" si="3"/>
        <v>0</v>
      </c>
      <c r="J33" s="264">
        <v>1943.91</v>
      </c>
      <c r="K33" s="244">
        <f t="shared" si="1"/>
        <v>-1943.91</v>
      </c>
      <c r="L33" s="289" t="s">
        <v>720</v>
      </c>
      <c r="M33" s="109" t="s">
        <v>721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2" customHeight="1">
      <c r="A34" s="109"/>
      <c r="B34" s="259" t="s">
        <v>709</v>
      </c>
      <c r="C34" s="256" t="s">
        <v>722</v>
      </c>
      <c r="D34" s="238" t="s">
        <v>723</v>
      </c>
      <c r="E34" s="239" t="s">
        <v>649</v>
      </c>
      <c r="F34" s="282" t="s">
        <v>707</v>
      </c>
      <c r="G34" s="243">
        <v>57394.47</v>
      </c>
      <c r="H34" s="286">
        <v>5</v>
      </c>
      <c r="I34" s="243">
        <f>G34*H34</f>
        <v>286972.34999999998</v>
      </c>
      <c r="J34" s="264">
        <v>63225.22</v>
      </c>
      <c r="K34" s="244">
        <f t="shared" si="1"/>
        <v>223747.12999999998</v>
      </c>
      <c r="L34" s="255" t="s">
        <v>724</v>
      </c>
      <c r="M34" s="253" t="s">
        <v>725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20.25" customHeight="1">
      <c r="A35" s="109"/>
      <c r="B35" s="259" t="s">
        <v>706</v>
      </c>
      <c r="C35" s="290" t="s">
        <v>166</v>
      </c>
      <c r="D35" s="238" t="s">
        <v>159</v>
      </c>
      <c r="E35" s="291" t="s">
        <v>160</v>
      </c>
      <c r="F35" s="263" t="s">
        <v>707</v>
      </c>
      <c r="G35" s="243">
        <v>27071.16</v>
      </c>
      <c r="H35" s="286">
        <v>4</v>
      </c>
      <c r="I35" s="243">
        <f>G35*12</f>
        <v>324853.92</v>
      </c>
      <c r="J35" s="264">
        <v>217</v>
      </c>
      <c r="K35" s="244">
        <f t="shared" si="1"/>
        <v>324636.92</v>
      </c>
      <c r="L35" s="255" t="s">
        <v>726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8.75" customHeight="1">
      <c r="A36" s="109"/>
      <c r="B36" s="292" t="s">
        <v>706</v>
      </c>
      <c r="C36" s="293" t="s">
        <v>727</v>
      </c>
      <c r="D36" s="294" t="s">
        <v>667</v>
      </c>
      <c r="E36" s="295" t="s">
        <v>668</v>
      </c>
      <c r="F36" s="296" t="s">
        <v>707</v>
      </c>
      <c r="G36" s="297">
        <v>18784.16</v>
      </c>
      <c r="H36" s="298">
        <v>4</v>
      </c>
      <c r="I36" s="297">
        <v>112704.96000000001</v>
      </c>
      <c r="J36" s="299">
        <v>44927.85</v>
      </c>
      <c r="K36" s="244">
        <f t="shared" si="1"/>
        <v>67777.110000000015</v>
      </c>
      <c r="L36" s="300" t="s">
        <v>728</v>
      </c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2" customHeight="1">
      <c r="A37" s="109"/>
      <c r="B37" s="301"/>
      <c r="C37" s="301"/>
      <c r="D37" s="302"/>
      <c r="E37" s="303"/>
      <c r="F37" s="304"/>
      <c r="G37" s="305"/>
      <c r="H37" s="302"/>
      <c r="I37" s="305"/>
      <c r="J37" s="306"/>
      <c r="K37" s="306"/>
      <c r="L37" s="307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2" customHeight="1">
      <c r="A38" s="109"/>
      <c r="B38" s="301"/>
      <c r="C38" s="301"/>
      <c r="D38" s="302"/>
      <c r="E38" s="303"/>
      <c r="F38" s="304"/>
      <c r="G38" s="305"/>
      <c r="H38" s="302"/>
      <c r="I38" s="305"/>
      <c r="J38" s="306"/>
      <c r="K38" s="306"/>
      <c r="L38" s="308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2" customHeight="1">
      <c r="A39" s="109"/>
      <c r="B39" s="301"/>
      <c r="C39" s="301"/>
      <c r="D39" s="302"/>
      <c r="E39" s="303"/>
      <c r="F39" s="304"/>
      <c r="G39" s="305"/>
      <c r="H39" s="301"/>
      <c r="I39" s="305"/>
      <c r="J39" s="306"/>
      <c r="K39" s="306"/>
      <c r="L39" s="307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2" customHeight="1">
      <c r="A40" s="109"/>
      <c r="B40" s="301"/>
      <c r="C40" s="309"/>
      <c r="D40" s="302"/>
      <c r="E40" s="303"/>
      <c r="F40" s="304"/>
      <c r="G40" s="305"/>
      <c r="H40" s="301"/>
      <c r="I40" s="310">
        <f>SUM(I4:I39)</f>
        <v>4190722.63</v>
      </c>
      <c r="J40" s="311">
        <f ca="1">SUM(J4:J40)</f>
        <v>862507.37999999989</v>
      </c>
      <c r="K40" s="311">
        <f ca="1">SUM(K4:K40)</f>
        <v>3219996.3199999989</v>
      </c>
      <c r="L40" s="308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2" customHeight="1">
      <c r="A41" s="109"/>
      <c r="B41" s="301"/>
      <c r="C41" s="301"/>
      <c r="D41" s="302"/>
      <c r="E41" s="303"/>
      <c r="F41" s="304"/>
      <c r="G41" s="305"/>
      <c r="H41" s="301"/>
      <c r="I41" s="304"/>
      <c r="L41" s="307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2" customHeight="1">
      <c r="A42" s="109"/>
      <c r="B42" s="301"/>
      <c r="C42" s="301"/>
      <c r="D42" s="302"/>
      <c r="E42" s="303"/>
      <c r="F42" s="304"/>
      <c r="G42" s="305"/>
      <c r="H42" s="301"/>
      <c r="I42" s="304" t="s">
        <v>729</v>
      </c>
      <c r="J42" s="312"/>
      <c r="K42" s="312">
        <f>SUM(K7+K24+K32)</f>
        <v>1178970.02</v>
      </c>
      <c r="L42" s="307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2" customHeight="1">
      <c r="A43" s="109"/>
      <c r="B43" s="301"/>
      <c r="C43" s="301"/>
      <c r="D43" s="302"/>
      <c r="E43" s="303"/>
      <c r="F43" s="304"/>
      <c r="G43" s="305"/>
      <c r="H43" s="301"/>
      <c r="I43" s="304" t="s">
        <v>260</v>
      </c>
      <c r="J43" s="312"/>
      <c r="K43" s="312">
        <f>K4+K5+K6+K14+K19+K20+K21+K26+K27+K28+K29+K35</f>
        <v>1304315.3</v>
      </c>
      <c r="L43" s="313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2" customHeight="1">
      <c r="A44" s="109"/>
      <c r="B44" s="301"/>
      <c r="C44" s="301"/>
      <c r="D44" s="302"/>
      <c r="E44" s="303"/>
      <c r="F44" s="304"/>
      <c r="G44" s="305"/>
      <c r="H44" s="301"/>
      <c r="I44" s="349" t="s">
        <v>730</v>
      </c>
      <c r="J44" s="350"/>
      <c r="K44" s="350">
        <f>SUM(K8+K9+K10+K11+K13+K15+K16+K30+K17+K18+K23+K25+K31+K33+K34+K36)</f>
        <v>736710.99999999988</v>
      </c>
      <c r="L44" s="314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2" customHeight="1">
      <c r="A45" s="109"/>
      <c r="B45" s="315"/>
      <c r="C45" s="316"/>
      <c r="D45" s="181"/>
      <c r="E45" s="317"/>
      <c r="F45" s="318"/>
      <c r="G45" s="319"/>
      <c r="H45" s="316"/>
      <c r="I45" s="319"/>
      <c r="J45" s="320"/>
      <c r="K45" s="320"/>
      <c r="L45" s="313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2" customHeight="1">
      <c r="A46" s="109"/>
      <c r="B46" s="315"/>
      <c r="C46" s="316"/>
      <c r="D46" s="181"/>
      <c r="E46" s="317"/>
      <c r="F46" s="318"/>
      <c r="G46" s="319"/>
      <c r="H46" s="316"/>
      <c r="I46" s="318"/>
      <c r="J46" s="320"/>
      <c r="K46" s="320">
        <f>SUM(K42:K45)</f>
        <v>3219996.3200000003</v>
      </c>
      <c r="L46" s="313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2" customHeight="1">
      <c r="A47" s="109"/>
      <c r="B47" s="315"/>
      <c r="C47" s="316"/>
      <c r="D47" s="181"/>
      <c r="E47" s="317"/>
      <c r="F47" s="318"/>
      <c r="G47" s="319"/>
      <c r="H47" s="181"/>
      <c r="I47" s="318"/>
      <c r="J47" s="320"/>
      <c r="K47" s="320"/>
      <c r="L47" s="313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2" customHeight="1">
      <c r="A48" s="109"/>
      <c r="B48" s="315"/>
      <c r="C48" s="321"/>
      <c r="D48" s="181"/>
      <c r="E48" s="322"/>
      <c r="F48" s="318"/>
      <c r="G48" s="319"/>
      <c r="H48" s="316"/>
      <c r="I48" s="318"/>
      <c r="J48" s="320"/>
      <c r="K48" s="320"/>
      <c r="L48" s="313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2" customHeight="1">
      <c r="A49" s="109"/>
      <c r="B49" s="315"/>
      <c r="C49" s="316"/>
      <c r="D49" s="181"/>
      <c r="E49" s="317"/>
      <c r="F49" s="318"/>
      <c r="G49" s="319"/>
      <c r="H49" s="316"/>
      <c r="I49" s="318"/>
      <c r="J49" s="320"/>
      <c r="K49" s="320"/>
      <c r="L49" s="313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2" customHeight="1">
      <c r="A50" s="109"/>
      <c r="B50" s="315"/>
      <c r="C50" s="323"/>
      <c r="D50" s="181"/>
      <c r="E50" s="317"/>
      <c r="F50" s="318"/>
      <c r="G50" s="319"/>
      <c r="H50" s="316"/>
      <c r="I50" s="318"/>
      <c r="J50" s="320"/>
      <c r="K50" s="320"/>
      <c r="L50" s="313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2" customHeight="1">
      <c r="A51" s="109"/>
      <c r="B51" s="315"/>
      <c r="C51" s="316"/>
      <c r="D51" s="181"/>
      <c r="E51" s="317"/>
      <c r="F51" s="318"/>
      <c r="G51" s="319"/>
      <c r="H51" s="316"/>
      <c r="I51" s="318"/>
      <c r="J51" s="320"/>
      <c r="K51" s="320"/>
      <c r="L51" s="313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2" customHeight="1">
      <c r="A52" s="109"/>
      <c r="B52" s="315"/>
      <c r="C52" s="324"/>
      <c r="D52" s="181"/>
      <c r="E52" s="325"/>
      <c r="F52" s="318"/>
      <c r="G52" s="319"/>
      <c r="H52" s="316"/>
      <c r="I52" s="318"/>
      <c r="J52" s="320"/>
      <c r="K52" s="320"/>
      <c r="L52" s="313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2" customHeight="1">
      <c r="A53" s="109"/>
      <c r="B53" s="315"/>
      <c r="C53" s="316"/>
      <c r="D53" s="181"/>
      <c r="E53" s="317"/>
      <c r="F53" s="318"/>
      <c r="G53" s="319"/>
      <c r="H53" s="316"/>
      <c r="I53" s="318"/>
      <c r="J53" s="320"/>
      <c r="K53" s="320"/>
      <c r="L53" s="313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2" customHeight="1">
      <c r="A54" s="109"/>
      <c r="B54" s="315"/>
      <c r="C54" s="316"/>
      <c r="D54" s="181"/>
      <c r="E54" s="317"/>
      <c r="F54" s="318"/>
      <c r="G54" s="319"/>
      <c r="H54" s="316"/>
      <c r="I54" s="318"/>
      <c r="J54" s="320"/>
      <c r="K54" s="320"/>
      <c r="L54" s="313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2" customHeight="1">
      <c r="A55" s="109"/>
      <c r="B55" s="315"/>
      <c r="C55" s="316"/>
      <c r="D55" s="181"/>
      <c r="E55" s="317"/>
      <c r="F55" s="318"/>
      <c r="G55" s="319"/>
      <c r="H55" s="315"/>
      <c r="I55" s="318"/>
      <c r="J55" s="320"/>
      <c r="K55" s="320"/>
      <c r="L55" s="313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2" customHeight="1">
      <c r="A56" s="109"/>
      <c r="B56" s="315"/>
      <c r="C56" s="316"/>
      <c r="D56" s="181"/>
      <c r="E56" s="317"/>
      <c r="F56" s="318"/>
      <c r="G56" s="319"/>
      <c r="H56" s="316"/>
      <c r="I56" s="318"/>
      <c r="J56" s="320"/>
      <c r="K56" s="320"/>
      <c r="L56" s="313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2" customHeight="1">
      <c r="A57" s="109"/>
      <c r="B57" s="315"/>
      <c r="C57" s="316"/>
      <c r="D57" s="181"/>
      <c r="E57" s="326"/>
      <c r="F57" s="318"/>
      <c r="G57" s="319"/>
      <c r="H57" s="316"/>
      <c r="I57" s="318"/>
      <c r="J57" s="320"/>
      <c r="K57" s="320"/>
      <c r="L57" s="313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2" customHeight="1">
      <c r="A58" s="109"/>
      <c r="B58" s="315"/>
      <c r="C58" s="316"/>
      <c r="D58" s="181"/>
      <c r="E58" s="326"/>
      <c r="F58" s="318"/>
      <c r="G58" s="319"/>
      <c r="H58" s="316"/>
      <c r="I58" s="318"/>
      <c r="J58" s="320"/>
      <c r="K58" s="320"/>
      <c r="L58" s="313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2" customHeight="1">
      <c r="A59" s="109"/>
      <c r="B59" s="315"/>
      <c r="C59" s="316"/>
      <c r="D59" s="181"/>
      <c r="E59" s="326"/>
      <c r="F59" s="318"/>
      <c r="G59" s="319"/>
      <c r="H59" s="316"/>
      <c r="I59" s="318"/>
      <c r="J59" s="320"/>
      <c r="K59" s="320"/>
      <c r="L59" s="313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2" customHeight="1">
      <c r="A60" s="109"/>
      <c r="B60" s="315"/>
      <c r="C60" s="316"/>
      <c r="D60" s="181"/>
      <c r="E60" s="326"/>
      <c r="F60" s="318"/>
      <c r="G60" s="327"/>
      <c r="H60" s="316"/>
      <c r="I60" s="318"/>
      <c r="J60" s="328"/>
      <c r="K60" s="328"/>
      <c r="L60" s="315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2" customHeight="1">
      <c r="A61" s="109"/>
      <c r="B61" s="315"/>
      <c r="C61" s="324"/>
      <c r="D61" s="181"/>
      <c r="E61" s="329"/>
      <c r="F61" s="318"/>
      <c r="G61" s="319"/>
      <c r="H61" s="316"/>
      <c r="I61" s="318"/>
      <c r="J61" s="320"/>
      <c r="K61" s="320"/>
      <c r="L61" s="330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2" customHeight="1">
      <c r="A62" s="109"/>
      <c r="B62" s="315"/>
      <c r="C62" s="331"/>
      <c r="D62" s="181"/>
      <c r="E62" s="326"/>
      <c r="F62" s="318"/>
      <c r="G62" s="319"/>
      <c r="H62" s="316"/>
      <c r="I62" s="318"/>
      <c r="J62" s="320"/>
      <c r="K62" s="320"/>
      <c r="L62" s="307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2" customHeight="1">
      <c r="A63" s="109"/>
      <c r="B63" s="315"/>
      <c r="C63" s="316"/>
      <c r="D63" s="181"/>
      <c r="E63" s="326"/>
      <c r="F63" s="318"/>
      <c r="G63" s="319"/>
      <c r="H63" s="316"/>
      <c r="I63" s="318"/>
      <c r="J63" s="320"/>
      <c r="K63" s="320"/>
      <c r="L63" s="307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2" customHeight="1">
      <c r="A64" s="109"/>
      <c r="B64" s="315"/>
      <c r="C64" s="316"/>
      <c r="D64" s="181"/>
      <c r="E64" s="326"/>
      <c r="F64" s="318"/>
      <c r="G64" s="319"/>
      <c r="H64" s="316"/>
      <c r="I64" s="318"/>
      <c r="J64" s="320"/>
      <c r="K64" s="320"/>
      <c r="L64" s="307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2" customHeight="1">
      <c r="A65" s="109"/>
      <c r="B65" s="315"/>
      <c r="C65" s="323"/>
      <c r="D65" s="181"/>
      <c r="E65" s="326"/>
      <c r="F65" s="318"/>
      <c r="G65" s="319"/>
      <c r="H65" s="316"/>
      <c r="I65" s="318"/>
      <c r="J65" s="320"/>
      <c r="K65" s="320"/>
      <c r="L65" s="307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2" customHeight="1">
      <c r="A66" s="109"/>
      <c r="B66" s="315"/>
      <c r="C66" s="321"/>
      <c r="D66" s="181"/>
      <c r="E66" s="332"/>
      <c r="F66" s="318"/>
      <c r="G66" s="319"/>
      <c r="H66" s="316"/>
      <c r="I66" s="318"/>
      <c r="J66" s="320"/>
      <c r="K66" s="320"/>
      <c r="L66" s="307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2" customHeight="1">
      <c r="A67" s="109"/>
      <c r="B67" s="315"/>
      <c r="C67" s="316"/>
      <c r="D67" s="181"/>
      <c r="E67" s="326"/>
      <c r="F67" s="318"/>
      <c r="G67" s="319"/>
      <c r="H67" s="316"/>
      <c r="I67" s="318"/>
      <c r="J67" s="320"/>
      <c r="K67" s="320"/>
      <c r="L67" s="307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2" customHeight="1">
      <c r="A68" s="109"/>
      <c r="B68" s="315"/>
      <c r="C68" s="331"/>
      <c r="D68" s="181"/>
      <c r="E68" s="326"/>
      <c r="F68" s="318"/>
      <c r="G68" s="319"/>
      <c r="H68" s="316"/>
      <c r="I68" s="318"/>
      <c r="J68" s="320"/>
      <c r="K68" s="320"/>
      <c r="L68" s="313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2" customHeight="1">
      <c r="A69" s="109"/>
      <c r="B69" s="315"/>
      <c r="C69" s="323"/>
      <c r="D69" s="181"/>
      <c r="E69" s="326"/>
      <c r="F69" s="318"/>
      <c r="G69" s="319"/>
      <c r="H69" s="316"/>
      <c r="I69" s="318"/>
      <c r="J69" s="320"/>
      <c r="K69" s="320"/>
      <c r="L69" s="333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2" customHeight="1">
      <c r="A70" s="109"/>
      <c r="B70" s="315"/>
      <c r="C70" s="323"/>
      <c r="D70" s="181"/>
      <c r="E70" s="326"/>
      <c r="F70" s="318"/>
      <c r="G70" s="319"/>
      <c r="H70" s="316"/>
      <c r="I70" s="318"/>
      <c r="J70" s="318"/>
      <c r="K70" s="318"/>
      <c r="L70" s="313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2" customHeight="1">
      <c r="A71" s="109"/>
      <c r="B71" s="315"/>
      <c r="C71" s="323"/>
      <c r="D71" s="181"/>
      <c r="E71" s="326"/>
      <c r="F71" s="318"/>
      <c r="G71" s="319"/>
      <c r="H71" s="316"/>
      <c r="I71" s="318"/>
      <c r="J71" s="318"/>
      <c r="K71" s="318"/>
      <c r="L71" s="313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2" customHeight="1">
      <c r="A72" s="109"/>
      <c r="B72" s="315"/>
      <c r="C72" s="316"/>
      <c r="D72" s="181"/>
      <c r="E72" s="326"/>
      <c r="F72" s="318"/>
      <c r="G72" s="319"/>
      <c r="H72" s="316"/>
      <c r="I72" s="318"/>
      <c r="J72" s="318"/>
      <c r="K72" s="318"/>
      <c r="L72" s="313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2" customHeight="1">
      <c r="A73" s="109"/>
      <c r="B73" s="315"/>
      <c r="C73" s="316"/>
      <c r="D73" s="181"/>
      <c r="E73" s="326"/>
      <c r="F73" s="318"/>
      <c r="G73" s="319"/>
      <c r="H73" s="316"/>
      <c r="I73" s="318"/>
      <c r="J73" s="318"/>
      <c r="K73" s="318"/>
      <c r="L73" s="313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2" customHeight="1">
      <c r="A74" s="109"/>
      <c r="B74" s="315"/>
      <c r="C74" s="321"/>
      <c r="D74" s="181"/>
      <c r="E74" s="332"/>
      <c r="F74" s="318"/>
      <c r="G74" s="319"/>
      <c r="H74" s="316"/>
      <c r="I74" s="318"/>
      <c r="J74" s="318"/>
      <c r="K74" s="318"/>
      <c r="L74" s="334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2" customHeight="1">
      <c r="A75" s="109"/>
      <c r="B75" s="315"/>
      <c r="C75" s="321"/>
      <c r="D75" s="181"/>
      <c r="E75" s="332"/>
      <c r="F75" s="318"/>
      <c r="G75" s="319"/>
      <c r="H75" s="316"/>
      <c r="I75" s="318"/>
      <c r="J75" s="318"/>
      <c r="K75" s="318"/>
      <c r="L75" s="334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2" customHeight="1">
      <c r="A76" s="109"/>
      <c r="B76" s="315"/>
      <c r="C76" s="316"/>
      <c r="D76" s="181"/>
      <c r="E76" s="326"/>
      <c r="F76" s="318"/>
      <c r="G76" s="319"/>
      <c r="H76" s="316"/>
      <c r="I76" s="318"/>
      <c r="J76" s="318"/>
      <c r="K76" s="318"/>
      <c r="L76" s="313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2" customHeight="1">
      <c r="A77" s="109"/>
      <c r="B77" s="315"/>
      <c r="C77" s="316"/>
      <c r="D77" s="181"/>
      <c r="E77" s="326"/>
      <c r="F77" s="318"/>
      <c r="G77" s="319"/>
      <c r="H77" s="316"/>
      <c r="I77" s="318"/>
      <c r="J77" s="318"/>
      <c r="K77" s="318"/>
      <c r="L77" s="313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2" customHeight="1">
      <c r="A78" s="109"/>
      <c r="B78" s="315"/>
      <c r="C78" s="316"/>
      <c r="D78" s="181"/>
      <c r="E78" s="326"/>
      <c r="F78" s="318"/>
      <c r="G78" s="319"/>
      <c r="H78" s="316"/>
      <c r="I78" s="318"/>
      <c r="J78" s="318"/>
      <c r="K78" s="318"/>
      <c r="L78" s="313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2" customHeight="1">
      <c r="A79" s="109"/>
      <c r="B79" s="315"/>
      <c r="C79" s="316"/>
      <c r="D79" s="181"/>
      <c r="E79" s="326"/>
      <c r="F79" s="318"/>
      <c r="G79" s="319"/>
      <c r="H79" s="316"/>
      <c r="I79" s="318"/>
      <c r="J79" s="318"/>
      <c r="K79" s="318"/>
      <c r="L79" s="334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2" customHeight="1">
      <c r="A80" s="109"/>
      <c r="B80" s="315"/>
      <c r="C80" s="316"/>
      <c r="D80" s="181"/>
      <c r="E80" s="326"/>
      <c r="F80" s="318"/>
      <c r="G80" s="319"/>
      <c r="H80" s="316"/>
      <c r="I80" s="318"/>
      <c r="J80" s="318"/>
      <c r="K80" s="318"/>
      <c r="L80" s="313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2" customHeight="1">
      <c r="A81" s="109"/>
      <c r="B81" s="315"/>
      <c r="C81" s="316"/>
      <c r="D81" s="181"/>
      <c r="E81" s="326"/>
      <c r="F81" s="318"/>
      <c r="G81" s="319"/>
      <c r="H81" s="316"/>
      <c r="I81" s="318"/>
      <c r="J81" s="318"/>
      <c r="K81" s="318"/>
      <c r="L81" s="313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2" customHeight="1">
      <c r="A82" s="109"/>
      <c r="B82" s="315"/>
      <c r="C82" s="316"/>
      <c r="D82" s="181"/>
      <c r="E82" s="326"/>
      <c r="F82" s="318"/>
      <c r="G82" s="319"/>
      <c r="H82" s="316"/>
      <c r="I82" s="318"/>
      <c r="J82" s="318"/>
      <c r="K82" s="318"/>
      <c r="L82" s="313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2" customHeight="1">
      <c r="A83" s="109"/>
      <c r="B83" s="315"/>
      <c r="C83" s="316"/>
      <c r="D83" s="181"/>
      <c r="E83" s="326"/>
      <c r="F83" s="318"/>
      <c r="G83" s="319"/>
      <c r="H83" s="316"/>
      <c r="I83" s="318"/>
      <c r="J83" s="318"/>
      <c r="K83" s="318"/>
      <c r="L83" s="313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2" customHeight="1">
      <c r="A84" s="109"/>
      <c r="B84" s="315"/>
      <c r="C84" s="323"/>
      <c r="D84" s="181"/>
      <c r="E84" s="326"/>
      <c r="F84" s="318"/>
      <c r="G84" s="319"/>
      <c r="H84" s="316"/>
      <c r="I84" s="318"/>
      <c r="J84" s="318"/>
      <c r="K84" s="318"/>
      <c r="L84" s="313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2" customHeight="1">
      <c r="A85" s="109"/>
      <c r="B85" s="315"/>
      <c r="C85" s="323"/>
      <c r="D85" s="181"/>
      <c r="E85" s="326"/>
      <c r="F85" s="318"/>
      <c r="G85" s="319"/>
      <c r="H85" s="316"/>
      <c r="I85" s="318"/>
      <c r="J85" s="318"/>
      <c r="K85" s="318"/>
      <c r="L85" s="313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2" customHeight="1">
      <c r="A86" s="109"/>
      <c r="B86" s="315"/>
      <c r="C86" s="323"/>
      <c r="D86" s="181"/>
      <c r="E86" s="326"/>
      <c r="F86" s="318"/>
      <c r="G86" s="319"/>
      <c r="H86" s="316"/>
      <c r="I86" s="318"/>
      <c r="J86" s="318"/>
      <c r="K86" s="318"/>
      <c r="L86" s="313"/>
      <c r="M86" s="109" t="s">
        <v>731</v>
      </c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2" customHeight="1">
      <c r="A87" s="109"/>
      <c r="B87" s="315"/>
      <c r="C87" s="323"/>
      <c r="D87" s="181"/>
      <c r="E87" s="326"/>
      <c r="F87" s="318"/>
      <c r="G87" s="319"/>
      <c r="H87" s="316"/>
      <c r="I87" s="318"/>
      <c r="J87" s="318"/>
      <c r="K87" s="318"/>
      <c r="L87" s="313"/>
      <c r="M87" s="109" t="s">
        <v>732</v>
      </c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2" customHeight="1">
      <c r="A88" s="109"/>
      <c r="B88" s="315"/>
      <c r="C88" s="321"/>
      <c r="D88" s="335"/>
      <c r="E88" s="332"/>
      <c r="F88" s="318"/>
      <c r="G88" s="319"/>
      <c r="H88" s="316"/>
      <c r="I88" s="318"/>
      <c r="J88" s="318"/>
      <c r="K88" s="318"/>
      <c r="L88" s="334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2" customHeight="1">
      <c r="A89" s="109"/>
      <c r="B89" s="315"/>
      <c r="C89" s="316"/>
      <c r="D89" s="181"/>
      <c r="E89" s="326"/>
      <c r="F89" s="318"/>
      <c r="G89" s="319"/>
      <c r="H89" s="316"/>
      <c r="I89" s="318"/>
      <c r="J89" s="318"/>
      <c r="K89" s="318"/>
      <c r="L89" s="334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2" customHeight="1">
      <c r="A90" s="109"/>
      <c r="B90" s="315"/>
      <c r="C90" s="316"/>
      <c r="D90" s="181"/>
      <c r="E90" s="326"/>
      <c r="F90" s="318"/>
      <c r="G90" s="319"/>
      <c r="H90" s="316"/>
      <c r="I90" s="318"/>
      <c r="J90" s="318"/>
      <c r="K90" s="318"/>
      <c r="L90" s="334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2" customHeight="1">
      <c r="A91" s="109"/>
      <c r="B91" s="315"/>
      <c r="C91" s="316"/>
      <c r="D91" s="181"/>
      <c r="E91" s="326"/>
      <c r="F91" s="318"/>
      <c r="G91" s="319"/>
      <c r="H91" s="316"/>
      <c r="I91" s="318"/>
      <c r="J91" s="318"/>
      <c r="K91" s="318"/>
      <c r="L91" s="334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2" customHeight="1">
      <c r="A92" s="109"/>
      <c r="B92" s="315"/>
      <c r="C92" s="316"/>
      <c r="D92" s="181"/>
      <c r="E92" s="332"/>
      <c r="F92" s="318"/>
      <c r="G92" s="319"/>
      <c r="H92" s="316"/>
      <c r="I92" s="318"/>
      <c r="J92" s="318"/>
      <c r="K92" s="318"/>
      <c r="L92" s="334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2" customHeight="1">
      <c r="A93" s="109"/>
      <c r="B93" s="315"/>
      <c r="C93" s="321"/>
      <c r="D93" s="335"/>
      <c r="E93" s="332"/>
      <c r="F93" s="318"/>
      <c r="G93" s="319"/>
      <c r="H93" s="316"/>
      <c r="I93" s="318"/>
      <c r="J93" s="320"/>
      <c r="K93" s="320"/>
      <c r="L93" s="313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2" customHeight="1">
      <c r="A94" s="109"/>
      <c r="B94" s="315"/>
      <c r="C94" s="321"/>
      <c r="D94" s="335"/>
      <c r="E94" s="332"/>
      <c r="F94" s="318"/>
      <c r="G94" s="319"/>
      <c r="H94" s="316"/>
      <c r="I94" s="318"/>
      <c r="J94" s="318"/>
      <c r="K94" s="318"/>
      <c r="L94" s="307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2" customHeight="1">
      <c r="A95" s="109"/>
      <c r="B95" s="315"/>
      <c r="C95" s="321"/>
      <c r="D95" s="335"/>
      <c r="E95" s="332"/>
      <c r="F95" s="318"/>
      <c r="G95" s="319"/>
      <c r="H95" s="316"/>
      <c r="I95" s="318"/>
      <c r="J95" s="320"/>
      <c r="K95" s="320"/>
      <c r="L95" s="307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2" customHeight="1">
      <c r="A96" s="109"/>
      <c r="B96" s="315"/>
      <c r="C96" s="321"/>
      <c r="D96" s="335"/>
      <c r="E96" s="332"/>
      <c r="F96" s="318"/>
      <c r="G96" s="336"/>
      <c r="H96" s="316"/>
      <c r="I96" s="318"/>
      <c r="J96" s="318"/>
      <c r="K96" s="318"/>
      <c r="L96" s="307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2" customHeight="1">
      <c r="A97" s="109"/>
      <c r="B97" s="315"/>
      <c r="C97" s="321"/>
      <c r="D97" s="335"/>
      <c r="E97" s="332"/>
      <c r="F97" s="318"/>
      <c r="G97" s="319"/>
      <c r="H97" s="316"/>
      <c r="I97" s="318"/>
      <c r="J97" s="337"/>
      <c r="K97" s="337"/>
      <c r="L97" s="307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2" customHeight="1">
      <c r="A98" s="109"/>
      <c r="B98" s="315"/>
      <c r="C98" s="321"/>
      <c r="D98" s="335"/>
      <c r="E98" s="332"/>
      <c r="F98" s="318"/>
      <c r="G98" s="319"/>
      <c r="H98" s="316"/>
      <c r="I98" s="318"/>
      <c r="J98" s="318"/>
      <c r="K98" s="318"/>
      <c r="L98" s="307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2" customHeight="1">
      <c r="A99" s="109"/>
      <c r="B99" s="315"/>
      <c r="C99" s="321"/>
      <c r="D99" s="335"/>
      <c r="E99" s="332"/>
      <c r="F99" s="318"/>
      <c r="G99" s="319"/>
      <c r="H99" s="316"/>
      <c r="I99" s="318"/>
      <c r="J99" s="338"/>
      <c r="K99" s="338"/>
      <c r="L99" s="307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2" customHeight="1">
      <c r="A100" s="109"/>
      <c r="B100" s="315"/>
      <c r="C100" s="321"/>
      <c r="D100" s="335"/>
      <c r="E100" s="332"/>
      <c r="F100" s="318"/>
      <c r="G100" s="318"/>
      <c r="H100" s="316"/>
      <c r="I100" s="318"/>
      <c r="J100" s="320"/>
      <c r="K100" s="320"/>
      <c r="L100" s="307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2" customHeight="1">
      <c r="A101" s="109"/>
      <c r="B101" s="315"/>
      <c r="C101" s="321"/>
      <c r="D101" s="335"/>
      <c r="E101" s="332"/>
      <c r="F101" s="318"/>
      <c r="G101" s="319"/>
      <c r="H101" s="316"/>
      <c r="I101" s="318"/>
      <c r="J101" s="318"/>
      <c r="K101" s="318"/>
      <c r="L101" s="307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2" customHeight="1">
      <c r="A102" s="109"/>
      <c r="B102" s="315"/>
      <c r="C102" s="321"/>
      <c r="D102" s="335"/>
      <c r="E102" s="332"/>
      <c r="F102" s="318"/>
      <c r="G102" s="319"/>
      <c r="H102" s="316"/>
      <c r="I102" s="318"/>
      <c r="J102" s="318"/>
      <c r="K102" s="318"/>
      <c r="L102" s="307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2" customHeight="1">
      <c r="A103" s="109"/>
      <c r="B103" s="315"/>
      <c r="C103" s="316"/>
      <c r="D103" s="181"/>
      <c r="E103" s="326"/>
      <c r="F103" s="318"/>
      <c r="G103" s="318"/>
      <c r="H103" s="339"/>
      <c r="I103" s="340"/>
      <c r="J103" s="341"/>
      <c r="K103" s="341"/>
      <c r="L103" s="307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2" customHeight="1">
      <c r="A104" s="109"/>
      <c r="B104" s="315"/>
      <c r="C104" s="316"/>
      <c r="D104" s="181"/>
      <c r="E104" s="326"/>
      <c r="F104" s="318"/>
      <c r="G104" s="318"/>
      <c r="H104" s="339"/>
      <c r="I104" s="340"/>
      <c r="J104" s="320"/>
      <c r="K104" s="320"/>
      <c r="L104" s="307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2" customHeight="1">
      <c r="A105" s="109"/>
      <c r="B105" s="315"/>
      <c r="C105" s="316"/>
      <c r="D105" s="181"/>
      <c r="E105" s="326"/>
      <c r="F105" s="318"/>
      <c r="G105" s="318"/>
      <c r="H105" s="316"/>
      <c r="I105" s="318"/>
      <c r="J105" s="320"/>
      <c r="K105" s="320"/>
      <c r="L105" s="307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2" customHeight="1">
      <c r="A106" s="109"/>
      <c r="B106" s="315"/>
      <c r="C106" s="316"/>
      <c r="D106" s="181"/>
      <c r="E106" s="326"/>
      <c r="F106" s="318"/>
      <c r="G106" s="318"/>
      <c r="H106" s="316"/>
      <c r="I106" s="318"/>
      <c r="J106" s="320"/>
      <c r="K106" s="320"/>
      <c r="L106" s="303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2" customHeight="1">
      <c r="A107" s="109"/>
      <c r="B107" s="315"/>
      <c r="C107" s="316"/>
      <c r="D107" s="181"/>
      <c r="E107" s="326"/>
      <c r="F107" s="318"/>
      <c r="G107" s="319"/>
      <c r="H107" s="315"/>
      <c r="I107" s="318"/>
      <c r="J107" s="318"/>
      <c r="K107" s="318"/>
      <c r="L107" s="307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2" customHeight="1">
      <c r="A108" s="109"/>
      <c r="B108" s="315"/>
      <c r="C108" s="316"/>
      <c r="D108" s="181"/>
      <c r="E108" s="326"/>
      <c r="F108" s="318"/>
      <c r="G108" s="319"/>
      <c r="H108" s="316"/>
      <c r="I108" s="318"/>
      <c r="J108" s="318"/>
      <c r="K108" s="318"/>
      <c r="L108" s="307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2" customHeight="1">
      <c r="A109" s="109"/>
      <c r="B109" s="315"/>
      <c r="C109" s="323"/>
      <c r="D109" s="181"/>
      <c r="E109" s="326"/>
      <c r="F109" s="318"/>
      <c r="G109" s="319"/>
      <c r="H109" s="315"/>
      <c r="I109" s="318"/>
      <c r="J109" s="318"/>
      <c r="K109" s="318"/>
      <c r="L109" s="307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2" customHeight="1">
      <c r="A110" s="109"/>
      <c r="B110" s="315"/>
      <c r="C110" s="323"/>
      <c r="D110" s="181"/>
      <c r="E110" s="342"/>
      <c r="F110" s="318"/>
      <c r="G110" s="319"/>
      <c r="H110" s="315"/>
      <c r="I110" s="318"/>
      <c r="J110" s="318"/>
      <c r="K110" s="318"/>
      <c r="L110" s="307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2" customHeight="1">
      <c r="A111" s="109"/>
      <c r="B111" s="315"/>
      <c r="C111" s="316"/>
      <c r="D111" s="181"/>
      <c r="E111" s="343"/>
      <c r="F111" s="318"/>
      <c r="G111" s="319"/>
      <c r="H111" s="315"/>
      <c r="I111" s="318"/>
      <c r="J111" s="344"/>
      <c r="K111" s="344"/>
      <c r="L111" s="307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2" customHeight="1">
      <c r="A112" s="109"/>
      <c r="B112" s="315"/>
      <c r="C112" s="316"/>
      <c r="D112" s="181"/>
      <c r="E112" s="326"/>
      <c r="F112" s="318"/>
      <c r="G112" s="319"/>
      <c r="H112" s="315"/>
      <c r="I112" s="318"/>
      <c r="J112" s="344"/>
      <c r="K112" s="344"/>
      <c r="L112" s="307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2" customHeight="1">
      <c r="A113" s="109"/>
      <c r="B113" s="315"/>
      <c r="C113" s="316"/>
      <c r="D113" s="181"/>
      <c r="E113" s="326"/>
      <c r="F113" s="318"/>
      <c r="G113" s="319"/>
      <c r="H113" s="315"/>
      <c r="I113" s="318"/>
      <c r="J113" s="344"/>
      <c r="K113" s="344"/>
      <c r="L113" s="313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2" customHeight="1">
      <c r="A114" s="109"/>
      <c r="B114" s="315"/>
      <c r="C114" s="316"/>
      <c r="D114" s="181"/>
      <c r="E114" s="326"/>
      <c r="F114" s="318"/>
      <c r="G114" s="319"/>
      <c r="H114" s="315"/>
      <c r="I114" s="318"/>
      <c r="J114" s="344"/>
      <c r="K114" s="344"/>
      <c r="L114" s="313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2" customHeight="1">
      <c r="A115" s="109"/>
      <c r="B115" s="315"/>
      <c r="C115" s="316"/>
      <c r="D115" s="181"/>
      <c r="E115" s="326"/>
      <c r="F115" s="318"/>
      <c r="G115" s="319"/>
      <c r="H115" s="315"/>
      <c r="I115" s="318"/>
      <c r="J115" s="344"/>
      <c r="K115" s="344"/>
      <c r="L115" s="313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2" customHeight="1">
      <c r="A116" s="109"/>
      <c r="B116" s="315"/>
      <c r="C116" s="316"/>
      <c r="D116" s="181"/>
      <c r="E116" s="326"/>
      <c r="F116" s="318"/>
      <c r="G116" s="318"/>
      <c r="H116" s="316"/>
      <c r="I116" s="318"/>
      <c r="J116" s="344"/>
      <c r="K116" s="344"/>
      <c r="L116" s="313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2" customHeight="1">
      <c r="A117" s="109"/>
      <c r="B117" s="315"/>
      <c r="C117" s="316"/>
      <c r="D117" s="181"/>
      <c r="E117" s="326"/>
      <c r="F117" s="318"/>
      <c r="G117" s="318"/>
      <c r="H117" s="316"/>
      <c r="I117" s="318"/>
      <c r="J117" s="344"/>
      <c r="K117" s="344"/>
      <c r="L117" s="313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2" customHeight="1">
      <c r="A118" s="109"/>
      <c r="B118" s="315"/>
      <c r="C118" s="316"/>
      <c r="D118" s="181"/>
      <c r="E118" s="326"/>
      <c r="F118" s="318"/>
      <c r="G118" s="318"/>
      <c r="H118" s="316"/>
      <c r="I118" s="318"/>
      <c r="J118" s="344"/>
      <c r="K118" s="344"/>
      <c r="L118" s="313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2" customHeight="1">
      <c r="A119" s="109"/>
      <c r="B119" s="315"/>
      <c r="C119" s="316"/>
      <c r="D119" s="181"/>
      <c r="E119" s="326"/>
      <c r="F119" s="318"/>
      <c r="G119" s="318"/>
      <c r="H119" s="316"/>
      <c r="I119" s="318"/>
      <c r="J119" s="344"/>
      <c r="K119" s="344"/>
      <c r="L119" s="313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2" customHeight="1">
      <c r="A120" s="109"/>
      <c r="B120" s="315"/>
      <c r="C120" s="316"/>
      <c r="D120" s="181"/>
      <c r="E120" s="326"/>
      <c r="F120" s="318"/>
      <c r="G120" s="318"/>
      <c r="H120" s="316"/>
      <c r="I120" s="318"/>
      <c r="J120" s="344"/>
      <c r="K120" s="344"/>
      <c r="L120" s="313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2" customHeight="1">
      <c r="A121" s="109"/>
      <c r="B121" s="315"/>
      <c r="C121" s="316"/>
      <c r="D121" s="181"/>
      <c r="E121" s="326"/>
      <c r="F121" s="318"/>
      <c r="G121" s="318"/>
      <c r="H121" s="316"/>
      <c r="I121" s="318"/>
      <c r="J121" s="344"/>
      <c r="K121" s="344"/>
      <c r="L121" s="313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2" customHeight="1">
      <c r="A122" s="109"/>
      <c r="B122" s="315"/>
      <c r="C122" s="316"/>
      <c r="D122" s="181"/>
      <c r="E122" s="326"/>
      <c r="F122" s="318"/>
      <c r="G122" s="318"/>
      <c r="H122" s="316"/>
      <c r="I122" s="318"/>
      <c r="J122" s="344"/>
      <c r="K122" s="344"/>
      <c r="L122" s="313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2" customHeight="1">
      <c r="A123" s="109"/>
      <c r="B123" s="315"/>
      <c r="C123" s="323"/>
      <c r="D123" s="181"/>
      <c r="E123" s="326"/>
      <c r="F123" s="318"/>
      <c r="G123" s="318"/>
      <c r="H123" s="315"/>
      <c r="I123" s="318"/>
      <c r="J123" s="344"/>
      <c r="K123" s="344"/>
      <c r="L123" s="313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2" customHeight="1">
      <c r="A124" s="109"/>
      <c r="B124" s="315"/>
      <c r="C124" s="323"/>
      <c r="D124" s="181"/>
      <c r="E124" s="326"/>
      <c r="F124" s="318"/>
      <c r="G124" s="318"/>
      <c r="H124" s="315"/>
      <c r="I124" s="318"/>
      <c r="J124" s="344"/>
      <c r="K124" s="344"/>
      <c r="L124" s="313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2" customHeight="1">
      <c r="A125" s="109"/>
      <c r="B125" s="315"/>
      <c r="C125" s="316"/>
      <c r="D125" s="181"/>
      <c r="E125" s="326"/>
      <c r="F125" s="318"/>
      <c r="G125" s="318"/>
      <c r="H125" s="315"/>
      <c r="I125" s="318"/>
      <c r="J125" s="344"/>
      <c r="K125" s="344"/>
      <c r="L125" s="345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2" customHeight="1">
      <c r="A126" s="109"/>
      <c r="B126" s="315"/>
      <c r="C126" s="316"/>
      <c r="D126" s="181"/>
      <c r="E126" s="326"/>
      <c r="F126" s="318"/>
      <c r="G126" s="318"/>
      <c r="H126" s="315"/>
      <c r="I126" s="318"/>
      <c r="J126" s="344"/>
      <c r="K126" s="344"/>
      <c r="L126" s="346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2" customHeight="1">
      <c r="A127" s="109"/>
      <c r="B127" s="315"/>
      <c r="C127" s="316"/>
      <c r="D127" s="181"/>
      <c r="E127" s="326"/>
      <c r="F127" s="318"/>
      <c r="G127" s="319"/>
      <c r="H127" s="315"/>
      <c r="I127" s="318"/>
      <c r="J127" s="344"/>
      <c r="K127" s="344"/>
      <c r="L127" s="313"/>
      <c r="M127" s="347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2" customHeight="1">
      <c r="A128" s="109"/>
      <c r="B128" s="315"/>
      <c r="C128" s="316"/>
      <c r="D128" s="181"/>
      <c r="E128" s="326"/>
      <c r="F128" s="318"/>
      <c r="G128" s="303"/>
      <c r="H128" s="315"/>
      <c r="I128" s="318"/>
      <c r="J128" s="344"/>
      <c r="K128" s="344"/>
      <c r="L128" s="313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2" customHeight="1">
      <c r="A129" s="109"/>
      <c r="B129" s="315"/>
      <c r="C129" s="316"/>
      <c r="D129" s="181"/>
      <c r="E129" s="326"/>
      <c r="F129" s="318"/>
      <c r="G129" s="319"/>
      <c r="H129" s="315"/>
      <c r="I129" s="318"/>
      <c r="J129" s="344"/>
      <c r="K129" s="344"/>
      <c r="L129" s="313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2" customHeight="1">
      <c r="A130" s="109"/>
      <c r="B130" s="315"/>
      <c r="C130" s="323"/>
      <c r="D130" s="181"/>
      <c r="E130" s="326"/>
      <c r="F130" s="318"/>
      <c r="G130" s="319"/>
      <c r="H130" s="315"/>
      <c r="I130" s="318"/>
      <c r="J130" s="344"/>
      <c r="K130" s="344"/>
      <c r="L130" s="313"/>
      <c r="M130" s="348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2" customHeight="1">
      <c r="A131" s="109"/>
      <c r="B131" s="315"/>
      <c r="C131" s="331"/>
      <c r="D131" s="181"/>
      <c r="E131" s="326"/>
      <c r="F131" s="318"/>
      <c r="G131" s="319"/>
      <c r="H131" s="316"/>
      <c r="I131" s="318"/>
      <c r="J131" s="344"/>
      <c r="K131" s="344"/>
      <c r="L131" s="313"/>
      <c r="M131" s="348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2" customHeight="1">
      <c r="A132" s="109"/>
      <c r="B132" s="315"/>
      <c r="C132" s="316"/>
      <c r="D132" s="181"/>
      <c r="E132" s="326"/>
      <c r="F132" s="318"/>
      <c r="G132" s="319"/>
      <c r="H132" s="315"/>
      <c r="I132" s="318"/>
      <c r="J132" s="344"/>
      <c r="K132" s="344"/>
      <c r="L132" s="313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2" customHeight="1">
      <c r="A133" s="109"/>
      <c r="B133" s="315"/>
      <c r="C133" s="316"/>
      <c r="D133" s="181"/>
      <c r="E133" s="326"/>
      <c r="F133" s="318"/>
      <c r="G133" s="319"/>
      <c r="H133" s="315"/>
      <c r="I133" s="318"/>
      <c r="J133" s="344"/>
      <c r="K133" s="344"/>
      <c r="L133" s="313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2" customHeight="1">
      <c r="A134" s="109"/>
      <c r="B134" s="315"/>
      <c r="C134" s="316"/>
      <c r="D134" s="181"/>
      <c r="E134" s="326"/>
      <c r="F134" s="318"/>
      <c r="G134" s="319"/>
      <c r="H134" s="315"/>
      <c r="I134" s="318"/>
      <c r="J134" s="344"/>
      <c r="K134" s="344"/>
      <c r="L134" s="313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2" customHeight="1">
      <c r="A135" s="109"/>
      <c r="B135" s="315"/>
      <c r="C135" s="316"/>
      <c r="D135" s="181"/>
      <c r="E135" s="326"/>
      <c r="F135" s="318"/>
      <c r="G135" s="319"/>
      <c r="H135" s="315"/>
      <c r="I135" s="318"/>
      <c r="J135" s="344"/>
      <c r="K135" s="344"/>
      <c r="L135" s="313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2" customHeight="1">
      <c r="A136" s="109"/>
      <c r="B136" s="315"/>
      <c r="C136" s="316"/>
      <c r="D136" s="181"/>
      <c r="E136" s="326"/>
      <c r="F136" s="318"/>
      <c r="G136" s="319"/>
      <c r="H136" s="316"/>
      <c r="I136" s="318"/>
      <c r="J136" s="344"/>
      <c r="K136" s="344"/>
      <c r="L136" s="313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2" customHeight="1">
      <c r="A137" s="109"/>
      <c r="B137" s="315"/>
      <c r="C137" s="316"/>
      <c r="D137" s="181"/>
      <c r="E137" s="326"/>
      <c r="F137" s="318"/>
      <c r="G137" s="319"/>
      <c r="H137" s="316"/>
      <c r="I137" s="318"/>
      <c r="J137" s="344"/>
      <c r="K137" s="344"/>
      <c r="L137" s="313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2" customHeight="1">
      <c r="A138" s="109"/>
      <c r="B138" s="315"/>
      <c r="C138" s="316"/>
      <c r="D138" s="181"/>
      <c r="E138" s="326"/>
      <c r="F138" s="318"/>
      <c r="G138" s="319"/>
      <c r="H138" s="316"/>
      <c r="I138" s="318"/>
      <c r="J138" s="344"/>
      <c r="K138" s="344"/>
      <c r="L138" s="313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2" customHeight="1">
      <c r="A139" s="109"/>
      <c r="B139" s="315"/>
      <c r="C139" s="323"/>
      <c r="D139" s="181"/>
      <c r="E139" s="326"/>
      <c r="F139" s="318"/>
      <c r="G139" s="319"/>
      <c r="H139" s="316"/>
      <c r="I139" s="318"/>
      <c r="J139" s="344"/>
      <c r="K139" s="344"/>
      <c r="L139" s="313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2" customHeight="1">
      <c r="A140" s="109"/>
      <c r="B140" s="315"/>
      <c r="C140" s="323"/>
      <c r="D140" s="181"/>
      <c r="E140" s="326"/>
      <c r="F140" s="318"/>
      <c r="G140" s="319"/>
      <c r="H140" s="315"/>
      <c r="I140" s="318"/>
      <c r="J140" s="344"/>
      <c r="K140" s="344"/>
      <c r="L140" s="313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2" customHeight="1">
      <c r="A141" s="109"/>
      <c r="B141" s="315"/>
      <c r="C141" s="316"/>
      <c r="D141" s="181"/>
      <c r="E141" s="326"/>
      <c r="F141" s="318"/>
      <c r="G141" s="319"/>
      <c r="H141" s="316"/>
      <c r="I141" s="318"/>
      <c r="J141" s="344"/>
      <c r="K141" s="344"/>
      <c r="L141" s="313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2" customHeight="1">
      <c r="A142" s="109"/>
      <c r="B142" s="315"/>
      <c r="C142" s="316"/>
      <c r="D142" s="181"/>
      <c r="E142" s="326"/>
      <c r="F142" s="318"/>
      <c r="G142" s="319"/>
      <c r="H142" s="315"/>
      <c r="I142" s="318"/>
      <c r="J142" s="344"/>
      <c r="K142" s="344"/>
      <c r="L142" s="313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2" customHeight="1">
      <c r="A143" s="109"/>
      <c r="B143" s="315"/>
      <c r="C143" s="316"/>
      <c r="D143" s="181"/>
      <c r="E143" s="326"/>
      <c r="F143" s="318"/>
      <c r="G143" s="318"/>
      <c r="H143" s="315"/>
      <c r="I143" s="318"/>
      <c r="J143" s="344"/>
      <c r="K143" s="344"/>
      <c r="L143" s="313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2" customHeight="1">
      <c r="A144" s="109"/>
      <c r="B144" s="315"/>
      <c r="C144" s="316"/>
      <c r="D144" s="181"/>
      <c r="E144" s="326"/>
      <c r="F144" s="318"/>
      <c r="G144" s="318"/>
      <c r="H144" s="315"/>
      <c r="I144" s="318"/>
      <c r="J144" s="344"/>
      <c r="K144" s="344"/>
      <c r="L144" s="313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2" customHeight="1">
      <c r="A145" s="109"/>
      <c r="B145" s="315"/>
      <c r="C145" s="316"/>
      <c r="D145" s="181"/>
      <c r="E145" s="326"/>
      <c r="F145" s="318"/>
      <c r="G145" s="318"/>
      <c r="H145" s="315"/>
      <c r="I145" s="318"/>
      <c r="J145" s="344"/>
      <c r="K145" s="344"/>
      <c r="L145" s="313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2" customHeight="1">
      <c r="A146" s="109"/>
      <c r="B146" s="315"/>
      <c r="C146" s="323"/>
      <c r="D146" s="181"/>
      <c r="E146" s="326"/>
      <c r="F146" s="318"/>
      <c r="G146" s="337"/>
      <c r="H146" s="315"/>
      <c r="I146" s="318"/>
      <c r="J146" s="344"/>
      <c r="K146" s="344"/>
      <c r="L146" s="313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2" customHeight="1">
      <c r="A147" s="109"/>
      <c r="B147" s="315"/>
      <c r="C147" s="331"/>
      <c r="D147" s="181"/>
      <c r="E147" s="326"/>
      <c r="F147" s="318"/>
      <c r="G147" s="318"/>
      <c r="H147" s="315"/>
      <c r="I147" s="318"/>
      <c r="J147" s="344"/>
      <c r="K147" s="344"/>
      <c r="L147" s="313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2" customHeight="1">
      <c r="A148" s="109"/>
      <c r="B148" s="346"/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2" customHeight="1">
      <c r="A149" s="109"/>
      <c r="B149" s="346"/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2" customHeight="1">
      <c r="A150" s="109"/>
      <c r="B150" s="346"/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2" customHeight="1">
      <c r="A151" s="109"/>
      <c r="B151" s="346"/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2" customHeight="1">
      <c r="A152" s="109"/>
      <c r="B152" s="346"/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2" customHeight="1">
      <c r="A153" s="109"/>
      <c r="B153" s="346"/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2" customHeight="1">
      <c r="A154" s="109"/>
      <c r="B154" s="346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2" customHeight="1">
      <c r="A155" s="109"/>
      <c r="B155" s="346"/>
      <c r="C155" s="346"/>
      <c r="D155" s="346"/>
      <c r="E155" s="346"/>
      <c r="F155" s="346"/>
      <c r="G155" s="346"/>
      <c r="H155" s="346"/>
      <c r="I155" s="346"/>
      <c r="J155" s="346"/>
      <c r="K155" s="346"/>
      <c r="L155" s="346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2" customHeight="1">
      <c r="A156" s="109"/>
      <c r="B156" s="346"/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2" customHeight="1">
      <c r="A157" s="109"/>
      <c r="B157" s="346"/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2" customHeight="1">
      <c r="A158" s="109"/>
      <c r="B158" s="346"/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2" customHeight="1">
      <c r="A159" s="109"/>
      <c r="B159" s="346"/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2" customHeight="1">
      <c r="A160" s="109"/>
      <c r="B160" s="346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2" customHeight="1">
      <c r="A161" s="109"/>
      <c r="B161" s="346"/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2" customHeight="1">
      <c r="A162" s="109"/>
      <c r="B162" s="346"/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2" customHeight="1">
      <c r="A163" s="109"/>
      <c r="B163" s="346"/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2" customHeight="1">
      <c r="A164" s="109"/>
      <c r="B164" s="346"/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2" customHeight="1">
      <c r="A165" s="109"/>
      <c r="B165" s="346"/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2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2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2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2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2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2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2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2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2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2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2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2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2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2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2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2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2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2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2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2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2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2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2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2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2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2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2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2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2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2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2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2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2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2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2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2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2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2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2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2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2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2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2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2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2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2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2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2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2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2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2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2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2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2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2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2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2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2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12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spans="1:28" ht="12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</row>
    <row r="226" spans="1:28" ht="12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</row>
    <row r="227" spans="1:28" ht="12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</row>
    <row r="228" spans="1:28" ht="12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</row>
    <row r="229" spans="1:28" ht="12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</row>
    <row r="230" spans="1:28" ht="12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</row>
    <row r="231" spans="1:28" ht="12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</row>
    <row r="232" spans="1:28" ht="12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</row>
    <row r="233" spans="1:28" ht="12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</row>
    <row r="234" spans="1:28" ht="12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</row>
    <row r="235" spans="1:28" ht="12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</row>
    <row r="236" spans="1:28" ht="12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</row>
    <row r="237" spans="1:28" ht="12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</row>
    <row r="238" spans="1:28" ht="12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</row>
    <row r="239" spans="1:28" ht="12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</row>
    <row r="240" spans="1:28" ht="12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</row>
    <row r="241" spans="1:28" ht="12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</row>
    <row r="242" spans="1:28" ht="12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</row>
    <row r="243" spans="1:28" ht="12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</row>
    <row r="244" spans="1:28" ht="12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</row>
    <row r="245" spans="1:28" ht="12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</row>
    <row r="246" spans="1:28" ht="12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</row>
    <row r="247" spans="1:28" ht="12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</row>
    <row r="248" spans="1:28" ht="12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</row>
    <row r="249" spans="1:28" ht="12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</row>
    <row r="250" spans="1:28" ht="12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</row>
    <row r="251" spans="1:28" ht="12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</row>
    <row r="252" spans="1:28" ht="12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</row>
    <row r="253" spans="1:28" ht="12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</row>
    <row r="254" spans="1:28" ht="12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</row>
    <row r="255" spans="1:28" ht="12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</row>
    <row r="256" spans="1:28" ht="12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</row>
    <row r="257" spans="1:28" ht="12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</row>
    <row r="258" spans="1:28" ht="12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</row>
    <row r="259" spans="1:28" ht="12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</row>
    <row r="260" spans="1:28" ht="12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</row>
    <row r="261" spans="1:28" ht="12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</row>
    <row r="262" spans="1:28" ht="12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</row>
    <row r="263" spans="1:28" ht="12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</row>
    <row r="264" spans="1:28" ht="12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</row>
    <row r="265" spans="1:28" ht="12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</row>
    <row r="266" spans="1:28" ht="12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</row>
    <row r="267" spans="1:28" ht="12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</row>
    <row r="268" spans="1:28" ht="12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</row>
    <row r="269" spans="1:28" ht="12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</row>
    <row r="270" spans="1:28" ht="12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</row>
    <row r="271" spans="1:28" ht="12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</row>
    <row r="272" spans="1:28" ht="12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</row>
    <row r="273" spans="1:28" ht="12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</row>
    <row r="274" spans="1:28" ht="12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</row>
    <row r="275" spans="1:28" ht="12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</row>
    <row r="276" spans="1:28" ht="12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</row>
    <row r="277" spans="1:28" ht="12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</row>
    <row r="278" spans="1:28" ht="12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</row>
    <row r="279" spans="1:28" ht="12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</row>
    <row r="280" spans="1:28" ht="12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</row>
    <row r="281" spans="1:28" ht="12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</row>
    <row r="282" spans="1:28" ht="12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</row>
    <row r="283" spans="1:28" ht="12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</row>
    <row r="284" spans="1:28" ht="12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</row>
    <row r="285" spans="1:28" ht="12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</row>
    <row r="286" spans="1:28" ht="12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</row>
    <row r="287" spans="1:28" ht="12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</row>
    <row r="288" spans="1:28" ht="12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</row>
    <row r="289" spans="1:28" ht="12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</row>
    <row r="290" spans="1:28" ht="12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</row>
    <row r="291" spans="1:28" ht="12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</row>
    <row r="292" spans="1:28" ht="12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</row>
    <row r="293" spans="1:28" ht="12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</row>
    <row r="294" spans="1:28" ht="12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</row>
    <row r="295" spans="1:28" ht="12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</row>
    <row r="296" spans="1:28" ht="12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</row>
    <row r="297" spans="1:28" ht="12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</row>
    <row r="298" spans="1:28" ht="12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</row>
    <row r="299" spans="1:28" ht="12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</row>
    <row r="300" spans="1:28" ht="12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</row>
    <row r="301" spans="1:28" ht="12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</row>
    <row r="302" spans="1:28" ht="12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</row>
    <row r="303" spans="1:28" ht="12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</row>
    <row r="304" spans="1:28" ht="12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</row>
    <row r="305" spans="1:28" ht="12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</row>
    <row r="306" spans="1:28" ht="12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</row>
    <row r="307" spans="1:28" ht="12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</row>
    <row r="308" spans="1:28" ht="12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</row>
    <row r="309" spans="1:28" ht="12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</row>
    <row r="310" spans="1:28" ht="12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</row>
    <row r="311" spans="1:28" ht="12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</row>
    <row r="312" spans="1:28" ht="12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</row>
    <row r="313" spans="1:28" ht="12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</row>
    <row r="314" spans="1:28" ht="12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</row>
    <row r="315" spans="1:28" ht="12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</row>
    <row r="316" spans="1:28" ht="12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</row>
    <row r="317" spans="1:28" ht="12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</row>
    <row r="318" spans="1:28" ht="12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</row>
    <row r="319" spans="1:28" ht="12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</row>
    <row r="320" spans="1:28" ht="12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</row>
    <row r="321" spans="1:28" ht="12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</row>
    <row r="322" spans="1:28" ht="12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</row>
    <row r="323" spans="1:28" ht="12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</row>
    <row r="324" spans="1:28" ht="12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</row>
    <row r="325" spans="1:28" ht="12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</row>
    <row r="326" spans="1:28" ht="12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</row>
    <row r="327" spans="1:28" ht="12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</row>
    <row r="328" spans="1:28" ht="12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</row>
    <row r="329" spans="1:28" ht="12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</row>
    <row r="330" spans="1:28" ht="12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</row>
    <row r="331" spans="1:28" ht="12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</row>
    <row r="332" spans="1:28" ht="12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</row>
    <row r="333" spans="1:28" ht="12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</row>
    <row r="334" spans="1:28" ht="12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</row>
    <row r="335" spans="1:28" ht="12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</row>
    <row r="336" spans="1:28" ht="12" customHeight="1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</row>
    <row r="337" spans="1:28" ht="12" customHeight="1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</row>
    <row r="338" spans="1:28" ht="12" customHeight="1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</row>
    <row r="339" spans="1:28" ht="12" customHeight="1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</row>
    <row r="340" spans="1:28" ht="12" customHeight="1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</row>
    <row r="341" spans="1:28" ht="12" customHeight="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</row>
    <row r="342" spans="1:28" ht="12" customHeight="1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</row>
    <row r="343" spans="1:28" ht="12" customHeight="1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</row>
    <row r="344" spans="1:28" ht="12" customHeight="1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</row>
    <row r="345" spans="1:28" ht="12" customHeight="1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</row>
    <row r="346" spans="1:28" ht="12" customHeight="1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</row>
    <row r="347" spans="1:28" ht="12" customHeight="1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</row>
    <row r="348" spans="1:28" ht="12" customHeight="1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</row>
    <row r="349" spans="1:28" ht="12" customHeight="1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</row>
    <row r="350" spans="1:28" ht="12" customHeight="1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</row>
    <row r="351" spans="1:28" ht="12" customHeight="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</row>
    <row r="352" spans="1:28" ht="12" customHeight="1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</row>
    <row r="353" spans="1:28" ht="12" customHeight="1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</row>
    <row r="354" spans="1:28" ht="12" customHeight="1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</row>
    <row r="355" spans="1:28" ht="12" customHeight="1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</row>
    <row r="356" spans="1:28" ht="12" customHeight="1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</row>
    <row r="357" spans="1:28" ht="12" customHeight="1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</row>
    <row r="358" spans="1:28" ht="12" customHeight="1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</row>
    <row r="359" spans="1:28" ht="12" customHeight="1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</row>
    <row r="360" spans="1:28" ht="12" customHeight="1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</row>
    <row r="361" spans="1:28" ht="12" customHeight="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</row>
    <row r="362" spans="1:28" ht="12" customHeight="1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</row>
    <row r="363" spans="1:28" ht="12" customHeight="1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</row>
    <row r="364" spans="1:28" ht="12" customHeight="1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</row>
    <row r="365" spans="1:28" ht="12" customHeight="1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</row>
    <row r="366" spans="1:28" ht="12" customHeight="1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</row>
    <row r="367" spans="1:28" ht="12" customHeight="1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</row>
    <row r="368" spans="1:28" ht="12" customHeight="1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</row>
    <row r="369" spans="1:28" ht="12" customHeight="1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</row>
    <row r="370" spans="1:28" ht="12" customHeight="1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</row>
    <row r="371" spans="1:28" ht="12" customHeight="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</row>
    <row r="372" spans="1:28" ht="12" customHeight="1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</row>
    <row r="373" spans="1:28" ht="12" customHeight="1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</row>
    <row r="374" spans="1:28" ht="12" customHeight="1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</row>
    <row r="375" spans="1:28" ht="12" customHeight="1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</row>
    <row r="376" spans="1:28" ht="12" customHeight="1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</row>
    <row r="377" spans="1:28" ht="12" customHeight="1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</row>
    <row r="378" spans="1:28" ht="12" customHeight="1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</row>
    <row r="379" spans="1:28" ht="12" customHeight="1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</row>
    <row r="380" spans="1:28" ht="12" customHeight="1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</row>
    <row r="381" spans="1:28" ht="12" customHeight="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</row>
    <row r="382" spans="1:28" ht="12" customHeight="1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</row>
    <row r="383" spans="1:28" ht="12" customHeight="1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</row>
    <row r="384" spans="1:28" ht="12" customHeight="1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</row>
    <row r="385" spans="1:28" ht="12" customHeight="1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</row>
    <row r="386" spans="1:28" ht="12" customHeight="1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</row>
    <row r="387" spans="1:28" ht="12" customHeight="1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</row>
    <row r="388" spans="1:28" ht="12" customHeight="1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</row>
    <row r="389" spans="1:28" ht="12" customHeight="1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</row>
    <row r="390" spans="1:28" ht="12" customHeight="1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</row>
    <row r="391" spans="1:28" ht="12" customHeight="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</row>
    <row r="392" spans="1:28" ht="12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</row>
    <row r="393" spans="1:28" ht="12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</row>
    <row r="394" spans="1:28" ht="12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</row>
    <row r="395" spans="1:28" ht="12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</row>
    <row r="396" spans="1:28" ht="12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</row>
    <row r="397" spans="1:28" ht="12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</row>
    <row r="398" spans="1:28" ht="12" customHeight="1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</row>
    <row r="399" spans="1:28" ht="12" customHeight="1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</row>
    <row r="400" spans="1:28" ht="12" customHeight="1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</row>
    <row r="401" spans="1:28" ht="12" customHeight="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</row>
    <row r="402" spans="1:28" ht="12" customHeight="1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</row>
    <row r="403" spans="1:28" ht="12" customHeight="1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</row>
    <row r="404" spans="1:28" ht="12" customHeight="1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</row>
    <row r="405" spans="1:28" ht="12" customHeight="1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</row>
    <row r="406" spans="1:28" ht="12" customHeight="1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</row>
    <row r="407" spans="1:28" ht="12" customHeight="1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</row>
    <row r="408" spans="1:28" ht="12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</row>
    <row r="409" spans="1:28" ht="12" customHeight="1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</row>
    <row r="410" spans="1:28" ht="12" customHeight="1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</row>
    <row r="411" spans="1:28" ht="12" customHeight="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</row>
    <row r="412" spans="1:28" ht="12" customHeight="1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</row>
    <row r="413" spans="1:28" ht="12" customHeight="1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</row>
    <row r="414" spans="1:28" ht="12" customHeight="1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</row>
    <row r="415" spans="1:28" ht="12" customHeight="1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</row>
    <row r="416" spans="1:28" ht="12" customHeight="1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</row>
    <row r="417" spans="1:28" ht="12" customHeight="1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</row>
    <row r="418" spans="1:28" ht="12" customHeight="1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</row>
    <row r="419" spans="1:28" ht="12" customHeight="1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</row>
    <row r="420" spans="1:28" ht="12" customHeight="1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</row>
    <row r="421" spans="1:28" ht="12" customHeight="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</row>
    <row r="422" spans="1:28" ht="12" customHeight="1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</row>
    <row r="423" spans="1:28" ht="12" customHeight="1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</row>
    <row r="424" spans="1:28" ht="12" customHeight="1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</row>
    <row r="425" spans="1:28" ht="12" customHeight="1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</row>
    <row r="426" spans="1:28" ht="12" customHeight="1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</row>
    <row r="427" spans="1:28" ht="12" customHeight="1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</row>
    <row r="428" spans="1:28" ht="12" customHeight="1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</row>
    <row r="429" spans="1:28" ht="12" customHeight="1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</row>
    <row r="430" spans="1:28" ht="12" customHeight="1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</row>
    <row r="431" spans="1:28" ht="12" customHeight="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</row>
    <row r="432" spans="1:28" ht="12" customHeight="1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</row>
    <row r="433" spans="1:28" ht="12" customHeight="1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</row>
    <row r="434" spans="1:28" ht="12" customHeight="1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</row>
    <row r="435" spans="1:28" ht="12" customHeight="1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</row>
    <row r="436" spans="1:28" ht="12" customHeight="1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</row>
    <row r="437" spans="1:28" ht="12" customHeight="1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</row>
    <row r="438" spans="1:28" ht="12" customHeight="1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</row>
    <row r="439" spans="1:28" ht="12" customHeight="1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</row>
    <row r="440" spans="1:28" ht="12" customHeight="1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</row>
    <row r="441" spans="1:28" ht="12" customHeight="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</row>
    <row r="442" spans="1:28" ht="12" customHeight="1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</row>
    <row r="443" spans="1:28" ht="12" customHeight="1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</row>
    <row r="444" spans="1:28" ht="12" customHeight="1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</row>
    <row r="445" spans="1:28" ht="12" customHeight="1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</row>
    <row r="446" spans="1:28" ht="12" customHeight="1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</row>
    <row r="447" spans="1:28" ht="12" customHeight="1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</row>
    <row r="448" spans="1:28" ht="12" customHeight="1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</row>
    <row r="449" spans="1:28" ht="12" customHeight="1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</row>
    <row r="450" spans="1:28" ht="12" customHeight="1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</row>
    <row r="451" spans="1:28" ht="12" customHeight="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</row>
    <row r="452" spans="1:28" ht="12" customHeight="1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</row>
    <row r="453" spans="1:28" ht="12" customHeight="1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</row>
    <row r="454" spans="1:28" ht="12" customHeight="1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</row>
    <row r="455" spans="1:28" ht="12" customHeight="1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</row>
    <row r="456" spans="1:28" ht="12" customHeight="1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</row>
    <row r="457" spans="1:28" ht="12" customHeight="1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</row>
    <row r="458" spans="1:28" ht="12" customHeight="1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</row>
    <row r="459" spans="1:28" ht="12" customHeight="1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</row>
    <row r="460" spans="1:28" ht="12" customHeight="1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</row>
    <row r="461" spans="1:28" ht="12" customHeight="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</row>
    <row r="462" spans="1:28" ht="12" customHeight="1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</row>
    <row r="463" spans="1:28" ht="12" customHeight="1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</row>
    <row r="464" spans="1:28" ht="12" customHeight="1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</row>
    <row r="465" spans="1:28" ht="12" customHeight="1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</row>
    <row r="466" spans="1:28" ht="12" customHeight="1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</row>
    <row r="467" spans="1:28" ht="12" customHeight="1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</row>
    <row r="468" spans="1:28" ht="12" customHeight="1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</row>
    <row r="469" spans="1:28" ht="12" customHeight="1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</row>
    <row r="470" spans="1:28" ht="12" customHeight="1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</row>
    <row r="471" spans="1:28" ht="12" customHeight="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</row>
    <row r="472" spans="1:28" ht="12" customHeight="1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</row>
    <row r="473" spans="1:28" ht="12" customHeight="1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</row>
    <row r="474" spans="1:28" ht="12" customHeight="1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</row>
    <row r="475" spans="1:28" ht="12" customHeight="1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</row>
    <row r="476" spans="1:28" ht="12" customHeight="1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</row>
    <row r="477" spans="1:28" ht="12" customHeight="1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</row>
    <row r="478" spans="1:28" ht="12" customHeight="1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</row>
    <row r="479" spans="1:28" ht="12" customHeight="1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</row>
    <row r="480" spans="1:28" ht="12" customHeight="1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</row>
    <row r="481" spans="1:28" ht="12" customHeight="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</row>
    <row r="482" spans="1:28" ht="12" customHeight="1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</row>
    <row r="483" spans="1:28" ht="12" customHeight="1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</row>
    <row r="484" spans="1:28" ht="12" customHeight="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</row>
    <row r="485" spans="1:28" ht="12" customHeight="1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</row>
    <row r="486" spans="1:28" ht="12" customHeight="1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</row>
    <row r="487" spans="1:28" ht="12" customHeight="1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</row>
    <row r="488" spans="1:28" ht="12" customHeight="1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</row>
    <row r="489" spans="1:28" ht="12" customHeight="1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</row>
    <row r="490" spans="1:28" ht="12" customHeight="1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</row>
    <row r="491" spans="1:28" ht="12" customHeight="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</row>
    <row r="492" spans="1:28" ht="12" customHeight="1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</row>
    <row r="493" spans="1:28" ht="12" customHeight="1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</row>
    <row r="494" spans="1:28" ht="12" customHeight="1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</row>
    <row r="495" spans="1:28" ht="12" customHeight="1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</row>
    <row r="496" spans="1:28" ht="12" customHeight="1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</row>
    <row r="497" spans="1:28" ht="12" customHeight="1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</row>
    <row r="498" spans="1:28" ht="12" customHeight="1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</row>
    <row r="499" spans="1:28" ht="12" customHeight="1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</row>
    <row r="500" spans="1:28" ht="12" customHeight="1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</row>
    <row r="501" spans="1:28" ht="12" customHeight="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</row>
    <row r="502" spans="1:28" ht="12" customHeight="1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</row>
    <row r="503" spans="1:28" ht="12" customHeight="1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</row>
    <row r="504" spans="1:28" ht="12" customHeight="1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</row>
    <row r="505" spans="1:28" ht="12" customHeight="1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</row>
    <row r="506" spans="1:28" ht="12" customHeight="1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</row>
    <row r="507" spans="1:28" ht="12" customHeight="1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</row>
    <row r="508" spans="1:28" ht="12" customHeight="1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</row>
    <row r="509" spans="1:28" ht="12" customHeight="1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</row>
    <row r="510" spans="1:28" ht="12" customHeight="1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</row>
    <row r="511" spans="1:28" ht="12" customHeight="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</row>
    <row r="512" spans="1:28" ht="12" customHeight="1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</row>
    <row r="513" spans="1:28" ht="12" customHeight="1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</row>
    <row r="514" spans="1:28" ht="12" customHeight="1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</row>
    <row r="515" spans="1:28" ht="12" customHeight="1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</row>
    <row r="516" spans="1:28" ht="12" customHeight="1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</row>
    <row r="517" spans="1:28" ht="12" customHeight="1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</row>
    <row r="518" spans="1:28" ht="12" customHeight="1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</row>
    <row r="519" spans="1:28" ht="12" customHeight="1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</row>
    <row r="520" spans="1:28" ht="12" customHeight="1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</row>
    <row r="521" spans="1:28" ht="12" customHeight="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</row>
    <row r="522" spans="1:28" ht="12" customHeight="1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</row>
    <row r="523" spans="1:28" ht="12" customHeight="1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</row>
    <row r="524" spans="1:28" ht="12" customHeight="1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</row>
    <row r="525" spans="1:28" ht="12" customHeight="1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</row>
    <row r="526" spans="1:28" ht="12" customHeight="1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</row>
    <row r="527" spans="1:28" ht="12" customHeight="1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</row>
    <row r="528" spans="1:28" ht="12" customHeight="1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</row>
    <row r="529" spans="1:28" ht="12" customHeight="1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</row>
    <row r="530" spans="1:28" ht="12" customHeight="1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</row>
    <row r="531" spans="1:28" ht="12" customHeight="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</row>
    <row r="532" spans="1:28" ht="12" customHeight="1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</row>
    <row r="533" spans="1:28" ht="12" customHeight="1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</row>
    <row r="534" spans="1:28" ht="12" customHeight="1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</row>
    <row r="535" spans="1:28" ht="12" customHeight="1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</row>
    <row r="536" spans="1:28" ht="12" customHeight="1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</row>
    <row r="537" spans="1:28" ht="12" customHeight="1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</row>
    <row r="538" spans="1:28" ht="12" customHeight="1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</row>
    <row r="539" spans="1:28" ht="12" customHeight="1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</row>
    <row r="540" spans="1:28" ht="12" customHeight="1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</row>
    <row r="541" spans="1:28" ht="12" customHeight="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</row>
    <row r="542" spans="1:28" ht="12" customHeight="1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</row>
    <row r="543" spans="1:28" ht="12" customHeight="1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</row>
    <row r="544" spans="1:28" ht="12" customHeight="1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</row>
    <row r="545" spans="1:28" ht="12" customHeight="1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</row>
    <row r="546" spans="1:28" ht="12" customHeight="1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</row>
    <row r="547" spans="1:28" ht="12" customHeight="1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</row>
    <row r="548" spans="1:28" ht="12" customHeight="1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</row>
    <row r="549" spans="1:28" ht="12" customHeight="1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</row>
    <row r="550" spans="1:28" ht="12" customHeight="1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</row>
    <row r="551" spans="1:28" ht="12" customHeight="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</row>
    <row r="552" spans="1:28" ht="12" customHeight="1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</row>
    <row r="553" spans="1:28" ht="12" customHeight="1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</row>
    <row r="554" spans="1:28" ht="12" customHeight="1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</row>
    <row r="555" spans="1:28" ht="12" customHeight="1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</row>
    <row r="556" spans="1:28" ht="12" customHeight="1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</row>
    <row r="557" spans="1:28" ht="12" customHeight="1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</row>
    <row r="558" spans="1:28" ht="12" customHeight="1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</row>
    <row r="559" spans="1:28" ht="12" customHeight="1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</row>
    <row r="560" spans="1:28" ht="12" customHeight="1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</row>
    <row r="561" spans="1:28" ht="12" customHeight="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</row>
    <row r="562" spans="1:28" ht="12" customHeight="1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</row>
    <row r="563" spans="1:28" ht="12" customHeight="1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</row>
    <row r="564" spans="1:28" ht="12" customHeight="1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</row>
    <row r="565" spans="1:28" ht="12" customHeight="1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</row>
    <row r="566" spans="1:28" ht="12" customHeight="1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</row>
    <row r="567" spans="1:28" ht="12" customHeight="1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</row>
    <row r="568" spans="1:28" ht="12" customHeight="1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</row>
    <row r="569" spans="1:28" ht="12" customHeight="1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</row>
    <row r="570" spans="1:28" ht="12" customHeight="1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</row>
    <row r="571" spans="1:28" ht="12" customHeight="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</row>
    <row r="572" spans="1:28" ht="12" customHeight="1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</row>
    <row r="573" spans="1:28" ht="12" customHeight="1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</row>
    <row r="574" spans="1:28" ht="12" customHeight="1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</row>
    <row r="575" spans="1:28" ht="12" customHeight="1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</row>
    <row r="576" spans="1:28" ht="12" customHeight="1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</row>
    <row r="577" spans="1:28" ht="12" customHeight="1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</row>
    <row r="578" spans="1:28" ht="12" customHeight="1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</row>
    <row r="579" spans="1:28" ht="12" customHeight="1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</row>
    <row r="580" spans="1:28" ht="12" customHeight="1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</row>
    <row r="581" spans="1:28" ht="12" customHeight="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</row>
    <row r="582" spans="1:28" ht="12" customHeight="1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</row>
    <row r="583" spans="1:28" ht="12" customHeight="1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</row>
    <row r="584" spans="1:28" ht="12" customHeight="1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</row>
    <row r="585" spans="1:28" ht="12" customHeight="1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</row>
    <row r="586" spans="1:28" ht="12" customHeight="1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</row>
    <row r="587" spans="1:28" ht="12" customHeight="1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</row>
    <row r="588" spans="1:28" ht="12" customHeight="1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</row>
    <row r="589" spans="1:28" ht="12" customHeight="1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</row>
    <row r="590" spans="1:28" ht="12" customHeight="1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</row>
    <row r="591" spans="1:28" ht="12" customHeight="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</row>
    <row r="592" spans="1:28" ht="12" customHeight="1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</row>
    <row r="593" spans="1:28" ht="12" customHeight="1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</row>
    <row r="594" spans="1:28" ht="12" customHeight="1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</row>
    <row r="595" spans="1:28" ht="12" customHeight="1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</row>
    <row r="596" spans="1:28" ht="12" customHeight="1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</row>
    <row r="597" spans="1:28" ht="12" customHeight="1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</row>
    <row r="598" spans="1:28" ht="12" customHeight="1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</row>
    <row r="599" spans="1:28" ht="12" customHeight="1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</row>
    <row r="600" spans="1:28" ht="12" customHeight="1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</row>
    <row r="601" spans="1:28" ht="12" customHeight="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</row>
    <row r="602" spans="1:28" ht="12" customHeight="1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</row>
    <row r="603" spans="1:28" ht="12" customHeight="1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</row>
    <row r="604" spans="1:28" ht="12" customHeight="1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</row>
    <row r="605" spans="1:28" ht="12" customHeight="1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</row>
    <row r="606" spans="1:28" ht="12" customHeight="1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</row>
    <row r="607" spans="1:28" ht="12" customHeight="1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</row>
    <row r="608" spans="1:28" ht="12" customHeight="1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</row>
    <row r="609" spans="1:28" ht="12" customHeight="1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</row>
    <row r="610" spans="1:28" ht="12" customHeight="1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</row>
    <row r="611" spans="1:28" ht="12" customHeight="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</row>
    <row r="612" spans="1:28" ht="12" customHeight="1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</row>
    <row r="613" spans="1:28" ht="12" customHeight="1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</row>
    <row r="614" spans="1:28" ht="12" customHeight="1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</row>
    <row r="615" spans="1:28" ht="12" customHeight="1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</row>
    <row r="616" spans="1:28" ht="12" customHeight="1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</row>
    <row r="617" spans="1:28" ht="12" customHeight="1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</row>
    <row r="618" spans="1:28" ht="12" customHeight="1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</row>
    <row r="619" spans="1:28" ht="12" customHeight="1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</row>
    <row r="620" spans="1:28" ht="12" customHeight="1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</row>
    <row r="621" spans="1:28" ht="12" customHeight="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</row>
    <row r="622" spans="1:28" ht="12" customHeight="1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</row>
    <row r="623" spans="1:28" ht="12" customHeight="1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</row>
    <row r="624" spans="1:28" ht="12" customHeight="1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</row>
    <row r="625" spans="1:28" ht="12" customHeight="1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</row>
    <row r="626" spans="1:28" ht="12" customHeight="1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</row>
    <row r="627" spans="1:28" ht="12" customHeight="1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</row>
    <row r="628" spans="1:28" ht="12" customHeight="1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</row>
    <row r="629" spans="1:28" ht="12" customHeight="1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</row>
    <row r="630" spans="1:28" ht="12" customHeight="1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</row>
    <row r="631" spans="1:28" ht="12" customHeight="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</row>
    <row r="632" spans="1:28" ht="12" customHeight="1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</row>
    <row r="633" spans="1:28" ht="12" customHeight="1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</row>
    <row r="634" spans="1:28" ht="12" customHeight="1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</row>
    <row r="635" spans="1:28" ht="12" customHeight="1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</row>
    <row r="636" spans="1:28" ht="12" customHeight="1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</row>
    <row r="637" spans="1:28" ht="12" customHeight="1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</row>
    <row r="638" spans="1:28" ht="12" customHeight="1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</row>
    <row r="639" spans="1:28" ht="12" customHeight="1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</row>
    <row r="640" spans="1:28" ht="12" customHeight="1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</row>
    <row r="641" spans="1:28" ht="12" customHeight="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</row>
    <row r="642" spans="1:28" ht="12" customHeight="1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</row>
    <row r="643" spans="1:28" ht="12" customHeight="1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</row>
    <row r="644" spans="1:28" ht="12" customHeight="1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</row>
    <row r="645" spans="1:28" ht="12" customHeight="1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</row>
    <row r="646" spans="1:28" ht="12" customHeight="1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</row>
    <row r="647" spans="1:28" ht="12" customHeight="1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</row>
    <row r="648" spans="1:28" ht="12" customHeight="1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</row>
    <row r="649" spans="1:28" ht="12" customHeight="1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</row>
    <row r="650" spans="1:28" ht="12" customHeight="1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</row>
    <row r="651" spans="1:28" ht="12" customHeight="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</row>
    <row r="652" spans="1:28" ht="12" customHeight="1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</row>
    <row r="653" spans="1:28" ht="12" customHeight="1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</row>
    <row r="654" spans="1:28" ht="12" customHeight="1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</row>
    <row r="655" spans="1:28" ht="12" customHeight="1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</row>
    <row r="656" spans="1:28" ht="12" customHeight="1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</row>
    <row r="657" spans="1:28" ht="12" customHeight="1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</row>
    <row r="658" spans="1:28" ht="12" customHeight="1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</row>
    <row r="659" spans="1:28" ht="12" customHeight="1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</row>
    <row r="660" spans="1:28" ht="12" customHeight="1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</row>
    <row r="661" spans="1:28" ht="12" customHeight="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</row>
    <row r="662" spans="1:28" ht="12" customHeight="1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</row>
    <row r="663" spans="1:28" ht="12" customHeight="1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</row>
    <row r="664" spans="1:28" ht="12" customHeight="1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</row>
    <row r="665" spans="1:28" ht="12" customHeight="1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</row>
    <row r="666" spans="1:28" ht="12" customHeight="1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</row>
    <row r="667" spans="1:28" ht="12" customHeight="1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</row>
    <row r="668" spans="1:28" ht="12" customHeight="1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</row>
    <row r="669" spans="1:28" ht="12" customHeight="1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</row>
    <row r="670" spans="1:28" ht="12" customHeight="1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</row>
    <row r="671" spans="1:28" ht="12" customHeight="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</row>
    <row r="672" spans="1:28" ht="12" customHeight="1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</row>
    <row r="673" spans="1:28" ht="12" customHeight="1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</row>
    <row r="674" spans="1:28" ht="12" customHeight="1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</row>
    <row r="675" spans="1:28" ht="12" customHeight="1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</row>
    <row r="676" spans="1:28" ht="12" customHeight="1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</row>
    <row r="677" spans="1:28" ht="12" customHeight="1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</row>
    <row r="678" spans="1:28" ht="12" customHeight="1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</row>
    <row r="679" spans="1:28" ht="12" customHeight="1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</row>
    <row r="680" spans="1:28" ht="12" customHeight="1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</row>
    <row r="681" spans="1:28" ht="12" customHeight="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</row>
    <row r="682" spans="1:28" ht="12" customHeight="1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</row>
    <row r="683" spans="1:28" ht="12" customHeight="1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</row>
    <row r="684" spans="1:28" ht="12" customHeight="1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</row>
    <row r="685" spans="1:28" ht="12" customHeight="1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</row>
    <row r="686" spans="1:28" ht="12" customHeight="1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</row>
    <row r="687" spans="1:28" ht="12" customHeight="1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</row>
    <row r="688" spans="1:28" ht="12" customHeight="1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</row>
    <row r="689" spans="1:28" ht="12" customHeight="1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</row>
    <row r="690" spans="1:28" ht="12" customHeight="1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</row>
    <row r="691" spans="1:28" ht="12" customHeight="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</row>
    <row r="692" spans="1:28" ht="12" customHeight="1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</row>
    <row r="693" spans="1:28" ht="12" customHeight="1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</row>
    <row r="694" spans="1:28" ht="12" customHeight="1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</row>
    <row r="695" spans="1:28" ht="12" customHeight="1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</row>
    <row r="696" spans="1:28" ht="12" customHeight="1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</row>
    <row r="697" spans="1:28" ht="12" customHeight="1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</row>
    <row r="698" spans="1:28" ht="12" customHeight="1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</row>
    <row r="699" spans="1:28" ht="12" customHeight="1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</row>
    <row r="700" spans="1:28" ht="12" customHeight="1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</row>
    <row r="701" spans="1:28" ht="12" customHeight="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</row>
    <row r="702" spans="1:28" ht="12" customHeight="1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</row>
    <row r="703" spans="1:28" ht="12" customHeight="1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</row>
    <row r="704" spans="1:28" ht="12" customHeight="1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</row>
    <row r="705" spans="1:28" ht="12" customHeight="1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</row>
    <row r="706" spans="1:28" ht="12" customHeight="1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</row>
    <row r="707" spans="1:28" ht="12" customHeight="1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</row>
    <row r="708" spans="1:28" ht="12" customHeight="1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</row>
    <row r="709" spans="1:28" ht="12" customHeight="1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</row>
    <row r="710" spans="1:28" ht="12" customHeight="1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</row>
    <row r="711" spans="1:28" ht="12" customHeight="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</row>
    <row r="712" spans="1:28" ht="12" customHeight="1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</row>
    <row r="713" spans="1:28" ht="12" customHeight="1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</row>
    <row r="714" spans="1:28" ht="12" customHeight="1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</row>
    <row r="715" spans="1:28" ht="12" customHeight="1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</row>
    <row r="716" spans="1:28" ht="12" customHeight="1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</row>
    <row r="717" spans="1:28" ht="12" customHeight="1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</row>
    <row r="718" spans="1:28" ht="12" customHeight="1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</row>
    <row r="719" spans="1:28" ht="12" customHeight="1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</row>
    <row r="720" spans="1:28" ht="12" customHeight="1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</row>
    <row r="721" spans="1:28" ht="12" customHeight="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</row>
    <row r="722" spans="1:28" ht="12" customHeight="1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</row>
    <row r="723" spans="1:28" ht="12" customHeight="1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</row>
    <row r="724" spans="1:28" ht="12" customHeight="1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</row>
    <row r="725" spans="1:28" ht="12" customHeight="1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</row>
    <row r="726" spans="1:28" ht="12" customHeight="1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</row>
    <row r="727" spans="1:28" ht="12" customHeight="1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</row>
    <row r="728" spans="1:28" ht="12" customHeight="1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</row>
    <row r="729" spans="1:28" ht="12" customHeight="1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</row>
    <row r="730" spans="1:28" ht="12" customHeight="1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</row>
    <row r="731" spans="1:28" ht="12" customHeight="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</row>
    <row r="732" spans="1:28" ht="12" customHeight="1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</row>
    <row r="733" spans="1:28" ht="12" customHeight="1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</row>
    <row r="734" spans="1:28" ht="12" customHeight="1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</row>
    <row r="735" spans="1:28" ht="12" customHeight="1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</row>
    <row r="736" spans="1:28" ht="12" customHeight="1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</row>
    <row r="737" spans="1:28" ht="12" customHeight="1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</row>
    <row r="738" spans="1:28" ht="12" customHeight="1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</row>
    <row r="739" spans="1:28" ht="12" customHeight="1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</row>
    <row r="740" spans="1:28" ht="12" customHeight="1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</row>
    <row r="741" spans="1:28" ht="12" customHeight="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</row>
    <row r="742" spans="1:28" ht="12" customHeight="1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</row>
    <row r="743" spans="1:28" ht="12" customHeight="1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</row>
    <row r="744" spans="1:28" ht="12" customHeight="1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</row>
    <row r="745" spans="1:28" ht="12" customHeight="1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</row>
    <row r="746" spans="1:28" ht="12" customHeight="1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</row>
    <row r="747" spans="1:28" ht="12" customHeight="1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</row>
    <row r="748" spans="1:28" ht="12" customHeight="1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</row>
    <row r="749" spans="1:28" ht="12" customHeight="1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</row>
    <row r="750" spans="1:28" ht="12" customHeight="1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</row>
    <row r="751" spans="1:28" ht="12" customHeight="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</row>
    <row r="752" spans="1:28" ht="12" customHeight="1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</row>
    <row r="753" spans="1:28" ht="12" customHeight="1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</row>
    <row r="754" spans="1:28" ht="12" customHeight="1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</row>
    <row r="755" spans="1:28" ht="12" customHeight="1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</row>
    <row r="756" spans="1:28" ht="12" customHeight="1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</row>
    <row r="757" spans="1:28" ht="12" customHeight="1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</row>
    <row r="758" spans="1:28" ht="12" customHeight="1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</row>
    <row r="759" spans="1:28" ht="12" customHeight="1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</row>
    <row r="760" spans="1:28" ht="12" customHeight="1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</row>
    <row r="761" spans="1:28" ht="12" customHeight="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</row>
    <row r="762" spans="1:28" ht="12" customHeight="1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</row>
    <row r="763" spans="1:28" ht="12" customHeight="1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</row>
    <row r="764" spans="1:28" ht="12" customHeight="1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</row>
    <row r="765" spans="1:28" ht="12" customHeight="1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</row>
    <row r="766" spans="1:28" ht="12" customHeight="1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</row>
    <row r="767" spans="1:28" ht="12" customHeight="1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</row>
    <row r="768" spans="1:28" ht="12" customHeight="1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</row>
    <row r="769" spans="1:28" ht="12" customHeight="1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</row>
    <row r="770" spans="1:28" ht="12" customHeight="1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</row>
    <row r="771" spans="1:28" ht="12" customHeight="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</row>
    <row r="772" spans="1:28" ht="12" customHeight="1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</row>
    <row r="773" spans="1:28" ht="12" customHeight="1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</row>
    <row r="774" spans="1:28" ht="12" customHeight="1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</row>
    <row r="775" spans="1:28" ht="12" customHeight="1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</row>
    <row r="776" spans="1:28" ht="12" customHeight="1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</row>
    <row r="777" spans="1:28" ht="12" customHeight="1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</row>
    <row r="778" spans="1:28" ht="12" customHeight="1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</row>
    <row r="779" spans="1:28" ht="12" customHeight="1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</row>
    <row r="780" spans="1:28" ht="12" customHeight="1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</row>
    <row r="781" spans="1:28" ht="12" customHeight="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</row>
    <row r="782" spans="1:28" ht="12" customHeight="1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</row>
    <row r="783" spans="1:28" ht="12" customHeight="1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</row>
    <row r="784" spans="1:28" ht="12" customHeight="1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</row>
    <row r="785" spans="1:28" ht="12" customHeight="1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</row>
    <row r="786" spans="1:28" ht="12" customHeight="1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</row>
    <row r="787" spans="1:28" ht="12" customHeight="1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</row>
    <row r="788" spans="1:28" ht="12" customHeight="1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</row>
    <row r="789" spans="1:28" ht="12" customHeight="1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</row>
    <row r="790" spans="1:28" ht="12" customHeight="1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</row>
    <row r="791" spans="1:28" ht="12" customHeight="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</row>
    <row r="792" spans="1:28" ht="12" customHeight="1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</row>
    <row r="793" spans="1:28" ht="12" customHeight="1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</row>
    <row r="794" spans="1:28" ht="12" customHeight="1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</row>
    <row r="795" spans="1:28" ht="12" customHeight="1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</row>
    <row r="796" spans="1:28" ht="12" customHeight="1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</row>
    <row r="797" spans="1:28" ht="12" customHeight="1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</row>
    <row r="798" spans="1:28" ht="12" customHeight="1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</row>
    <row r="799" spans="1:28" ht="12" customHeight="1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</row>
    <row r="800" spans="1:28" ht="12" customHeight="1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</row>
    <row r="801" spans="1:28" ht="12" customHeight="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</row>
    <row r="802" spans="1:28" ht="12" customHeight="1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</row>
    <row r="803" spans="1:28" ht="12" customHeight="1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</row>
    <row r="804" spans="1:28" ht="12" customHeight="1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</row>
    <row r="805" spans="1:28" ht="12" customHeight="1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</row>
    <row r="806" spans="1:28" ht="12" customHeight="1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</row>
    <row r="807" spans="1:28" ht="12" customHeight="1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</row>
    <row r="808" spans="1:28" ht="12" customHeight="1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</row>
    <row r="809" spans="1:28" ht="12" customHeight="1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</row>
    <row r="810" spans="1:28" ht="12" customHeight="1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</row>
    <row r="811" spans="1:28" ht="12" customHeight="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</row>
    <row r="812" spans="1:28" ht="12" customHeight="1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</row>
    <row r="813" spans="1:28" ht="12" customHeight="1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</row>
    <row r="814" spans="1:28" ht="12" customHeight="1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</row>
    <row r="815" spans="1:28" ht="12" customHeight="1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</row>
    <row r="816" spans="1:28" ht="12" customHeight="1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</row>
    <row r="817" spans="1:28" ht="12" customHeight="1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</row>
    <row r="818" spans="1:28" ht="12" customHeight="1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</row>
    <row r="819" spans="1:28" ht="12" customHeight="1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</row>
    <row r="820" spans="1:28" ht="12" customHeight="1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</row>
    <row r="821" spans="1:28" ht="12" customHeight="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</row>
    <row r="822" spans="1:28" ht="12" customHeight="1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</row>
    <row r="823" spans="1:28" ht="12" customHeight="1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</row>
    <row r="824" spans="1:28" ht="12" customHeight="1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</row>
    <row r="825" spans="1:28" ht="12" customHeight="1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</row>
    <row r="826" spans="1:28" ht="12" customHeight="1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</row>
    <row r="827" spans="1:28" ht="12" customHeight="1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</row>
    <row r="828" spans="1:28" ht="12" customHeight="1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</row>
    <row r="829" spans="1:28" ht="12" customHeight="1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</row>
    <row r="830" spans="1:28" ht="12" customHeight="1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</row>
    <row r="831" spans="1:28" ht="12" customHeight="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</row>
    <row r="832" spans="1:28" ht="12" customHeight="1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</row>
    <row r="833" spans="1:28" ht="12" customHeight="1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</row>
    <row r="834" spans="1:28" ht="12" customHeight="1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</row>
    <row r="835" spans="1:28" ht="12" customHeight="1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</row>
    <row r="836" spans="1:28" ht="12" customHeight="1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</row>
    <row r="837" spans="1:28" ht="12" customHeight="1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</row>
    <row r="838" spans="1:28" ht="12" customHeight="1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</row>
    <row r="839" spans="1:28" ht="12" customHeight="1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</row>
    <row r="840" spans="1:28" ht="12" customHeight="1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</row>
    <row r="841" spans="1:28" ht="12" customHeight="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</row>
    <row r="842" spans="1:28" ht="12" customHeight="1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</row>
    <row r="843" spans="1:28" ht="12" customHeight="1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</row>
    <row r="844" spans="1:28" ht="12" customHeight="1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</row>
    <row r="845" spans="1:28" ht="12" customHeight="1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</row>
    <row r="846" spans="1:28" ht="12" customHeight="1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</row>
    <row r="847" spans="1:28" ht="12" customHeight="1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</row>
    <row r="848" spans="1:28" ht="12" customHeight="1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</row>
    <row r="849" spans="1:28" ht="12" customHeight="1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</row>
    <row r="850" spans="1:28" ht="12" customHeight="1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</row>
    <row r="851" spans="1:28" ht="12" customHeight="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</row>
    <row r="852" spans="1:28" ht="12" customHeight="1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</row>
    <row r="853" spans="1:28" ht="12" customHeight="1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</row>
    <row r="854" spans="1:28" ht="12" customHeight="1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</row>
    <row r="855" spans="1:28" ht="12" customHeight="1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</row>
    <row r="856" spans="1:28" ht="12" customHeight="1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</row>
    <row r="857" spans="1:28" ht="12" customHeight="1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</row>
    <row r="858" spans="1:28" ht="12" customHeight="1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</row>
    <row r="859" spans="1:28" ht="12" customHeight="1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</row>
    <row r="860" spans="1:28" ht="12" customHeight="1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</row>
    <row r="861" spans="1:28" ht="12" customHeight="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</row>
    <row r="862" spans="1:28" ht="12" customHeight="1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</row>
    <row r="863" spans="1:28" ht="12" customHeight="1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</row>
    <row r="864" spans="1:28" ht="12" customHeight="1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</row>
    <row r="865" spans="1:28" ht="12" customHeight="1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</row>
    <row r="866" spans="1:28" ht="12" customHeight="1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</row>
    <row r="867" spans="1:28" ht="12" customHeight="1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</row>
    <row r="868" spans="1:28" ht="12" customHeight="1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</row>
    <row r="869" spans="1:28" ht="12" customHeight="1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</row>
    <row r="870" spans="1:28" ht="12" customHeight="1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</row>
    <row r="871" spans="1:28" ht="12" customHeight="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</row>
    <row r="872" spans="1:28" ht="12" customHeight="1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</row>
    <row r="873" spans="1:28" ht="12" customHeight="1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</row>
    <row r="874" spans="1:28" ht="12" customHeight="1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</row>
    <row r="875" spans="1:28" ht="12" customHeight="1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</row>
    <row r="876" spans="1:28" ht="12" customHeight="1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</row>
    <row r="877" spans="1:28" ht="12" customHeight="1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</row>
    <row r="878" spans="1:28" ht="12" customHeight="1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</row>
    <row r="879" spans="1:28" ht="12" customHeight="1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</row>
    <row r="880" spans="1:28" ht="12" customHeight="1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</row>
    <row r="881" spans="1:28" ht="12" customHeight="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</row>
    <row r="882" spans="1:28" ht="12" customHeight="1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</row>
    <row r="883" spans="1:28" ht="12" customHeight="1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</row>
    <row r="884" spans="1:28" ht="12" customHeight="1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</row>
    <row r="885" spans="1:28" ht="12" customHeight="1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</row>
    <row r="886" spans="1:28" ht="12" customHeight="1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</row>
    <row r="887" spans="1:28" ht="12" customHeight="1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</row>
    <row r="888" spans="1:28" ht="12" customHeight="1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</row>
    <row r="889" spans="1:28" ht="12" customHeight="1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</row>
    <row r="890" spans="1:28" ht="12" customHeight="1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</row>
    <row r="891" spans="1:28" ht="12" customHeight="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</row>
    <row r="892" spans="1:28" ht="12" customHeight="1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</row>
    <row r="893" spans="1:28" ht="12" customHeight="1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</row>
    <row r="894" spans="1:28" ht="12" customHeight="1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</row>
    <row r="895" spans="1:28" ht="12" customHeight="1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</row>
    <row r="896" spans="1:28" ht="12" customHeight="1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</row>
    <row r="897" spans="1:28" ht="12" customHeight="1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</row>
    <row r="898" spans="1:28" ht="12" customHeight="1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</row>
    <row r="899" spans="1:28" ht="12" customHeight="1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</row>
    <row r="900" spans="1:28" ht="12" customHeight="1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</row>
    <row r="901" spans="1:28" ht="12" customHeight="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</row>
    <row r="902" spans="1:28" ht="12" customHeight="1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</row>
    <row r="903" spans="1:28" ht="12" customHeight="1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</row>
    <row r="904" spans="1:28" ht="12" customHeight="1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</row>
    <row r="905" spans="1:28" ht="12" customHeight="1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</row>
    <row r="906" spans="1:28" ht="12" customHeight="1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</row>
    <row r="907" spans="1:28" ht="12" customHeight="1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</row>
    <row r="908" spans="1:28" ht="12" customHeight="1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</row>
    <row r="909" spans="1:28" ht="12" customHeight="1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</row>
    <row r="910" spans="1:28" ht="12" customHeight="1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</row>
    <row r="911" spans="1:28" ht="12" customHeight="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</row>
    <row r="912" spans="1:28" ht="12" customHeight="1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</row>
    <row r="913" spans="1:28" ht="12" customHeight="1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</row>
    <row r="914" spans="1:28" ht="12" customHeight="1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</row>
    <row r="915" spans="1:28" ht="12" customHeight="1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</row>
    <row r="916" spans="1:28" ht="12" customHeight="1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</row>
    <row r="917" spans="1:28" ht="12" customHeight="1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</row>
    <row r="918" spans="1:28" ht="12" customHeight="1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</row>
    <row r="919" spans="1:28" ht="12" customHeight="1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</row>
    <row r="920" spans="1:28" ht="12" customHeight="1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</row>
    <row r="921" spans="1:28" ht="12" customHeight="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</row>
    <row r="922" spans="1:28" ht="12" customHeight="1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</row>
    <row r="923" spans="1:28" ht="12" customHeight="1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</row>
    <row r="924" spans="1:28" ht="12" customHeight="1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</row>
    <row r="925" spans="1:28" ht="12" customHeight="1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</row>
    <row r="926" spans="1:28" ht="12" customHeight="1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</row>
    <row r="927" spans="1:28" ht="12" customHeight="1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</row>
    <row r="928" spans="1:28" ht="12" customHeight="1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</row>
    <row r="929" spans="1:28" ht="12" customHeight="1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</row>
    <row r="930" spans="1:28" ht="12" customHeight="1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</row>
    <row r="931" spans="1:28" ht="12" customHeight="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</row>
    <row r="932" spans="1:28" ht="12" customHeight="1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</row>
    <row r="933" spans="1:28" ht="12" customHeight="1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</row>
    <row r="934" spans="1:28" ht="12" customHeight="1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</row>
    <row r="935" spans="1:28" ht="12" customHeight="1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</row>
    <row r="936" spans="1:28" ht="12" customHeight="1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</row>
    <row r="937" spans="1:28" ht="12" customHeight="1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</row>
    <row r="938" spans="1:28" ht="12" customHeight="1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</row>
    <row r="939" spans="1:28" ht="12" customHeight="1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</row>
    <row r="940" spans="1:28" ht="12" customHeight="1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</row>
    <row r="941" spans="1:28" ht="12" customHeight="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</row>
    <row r="942" spans="1:28" ht="12" customHeight="1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</row>
    <row r="943" spans="1:28" ht="12" customHeight="1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</row>
    <row r="944" spans="1:28" ht="12" customHeight="1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</row>
    <row r="945" spans="1:28" ht="12" customHeight="1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</row>
    <row r="946" spans="1:28" ht="12" customHeight="1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</row>
    <row r="947" spans="1:28" ht="12" customHeight="1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</row>
    <row r="948" spans="1:28" ht="12" customHeight="1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</row>
    <row r="949" spans="1:28" ht="12" customHeight="1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</row>
    <row r="950" spans="1:28" ht="12" customHeight="1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</row>
    <row r="951" spans="1:28" ht="12" customHeight="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</row>
    <row r="952" spans="1:28" ht="12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</row>
    <row r="953" spans="1:28" ht="12" customHeight="1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</row>
    <row r="954" spans="1:28" ht="12" customHeight="1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</row>
    <row r="955" spans="1:28" ht="12" customHeight="1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</row>
    <row r="956" spans="1:28" ht="12" customHeight="1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</row>
    <row r="957" spans="1:28" ht="12" customHeight="1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</row>
    <row r="958" spans="1:28" ht="12" customHeight="1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</row>
    <row r="959" spans="1:28" ht="12" customHeight="1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</row>
    <row r="960" spans="1:28" ht="12" customHeight="1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</row>
    <row r="961" spans="1:28" ht="12" customHeight="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</row>
    <row r="962" spans="1:28" ht="12" customHeight="1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</row>
    <row r="963" spans="1:28" ht="12" customHeight="1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</row>
    <row r="964" spans="1:28" ht="12" customHeight="1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</row>
    <row r="965" spans="1:28" ht="12" customHeight="1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</row>
    <row r="966" spans="1:28" ht="12" customHeight="1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</row>
    <row r="967" spans="1:28" ht="12" customHeight="1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</row>
    <row r="968" spans="1:28" ht="12" customHeight="1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</row>
    <row r="969" spans="1:28" ht="12" customHeight="1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</row>
    <row r="970" spans="1:28" ht="12" customHeight="1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</row>
    <row r="971" spans="1:28" ht="12" customHeight="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</row>
    <row r="972" spans="1:28" ht="12" customHeight="1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</row>
    <row r="973" spans="1:28" ht="12" customHeight="1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</row>
    <row r="974" spans="1:28" ht="12" customHeight="1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</row>
    <row r="975" spans="1:28" ht="12" customHeight="1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</row>
    <row r="976" spans="1:28" ht="12" customHeight="1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</row>
    <row r="977" spans="1:28" ht="12" customHeight="1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</row>
    <row r="978" spans="1:28" ht="12" customHeight="1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</row>
    <row r="979" spans="1:28" ht="12" customHeight="1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</row>
    <row r="980" spans="1:28" ht="12" customHeight="1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</row>
    <row r="981" spans="1:28" ht="12" customHeight="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</row>
    <row r="982" spans="1:28" ht="12" customHeight="1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</row>
    <row r="983" spans="1:28" ht="12" customHeight="1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</row>
    <row r="984" spans="1:28" ht="12" customHeight="1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</row>
    <row r="985" spans="1:28" ht="12" customHeight="1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</row>
    <row r="986" spans="1:28" ht="12" customHeight="1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</row>
    <row r="987" spans="1:28" ht="12" customHeight="1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</row>
    <row r="988" spans="1:28" ht="12" customHeight="1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</row>
    <row r="989" spans="1:28" ht="12" customHeight="1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</row>
    <row r="990" spans="1:28" ht="12" customHeight="1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  <c r="AA990" s="109"/>
      <c r="AB990" s="109"/>
    </row>
    <row r="991" spans="1:28" ht="12" customHeight="1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  <c r="AA991" s="109"/>
      <c r="AB991" s="109"/>
    </row>
    <row r="992" spans="1:28" ht="12" customHeight="1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  <c r="AA992" s="109"/>
      <c r="AB992" s="109"/>
    </row>
    <row r="993" spans="1:28" ht="12" customHeight="1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  <c r="AA993" s="109"/>
      <c r="AB993" s="109"/>
    </row>
    <row r="994" spans="1:28" ht="12" customHeight="1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  <c r="AA994" s="109"/>
      <c r="AB994" s="109"/>
    </row>
    <row r="995" spans="1:28" ht="12" customHeight="1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  <c r="AA995" s="109"/>
      <c r="AB995" s="109"/>
    </row>
    <row r="996" spans="1:28" ht="12" customHeight="1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  <c r="AA996" s="109"/>
      <c r="AB996" s="109"/>
    </row>
    <row r="997" spans="1:28" ht="12" customHeight="1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  <c r="AA997" s="109"/>
      <c r="AB997" s="109"/>
    </row>
    <row r="998" spans="1:28" ht="12" customHeight="1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  <c r="AA998" s="109"/>
      <c r="AB998" s="109"/>
    </row>
    <row r="999" spans="1:28" ht="12" customHeight="1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  <c r="AA999" s="109"/>
      <c r="AB999" s="109"/>
    </row>
    <row r="1000" spans="1:28" ht="12" customHeight="1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  <c r="AA1000" s="109"/>
      <c r="AB1000" s="109"/>
    </row>
    <row r="1001" spans="1:28" ht="12" customHeight="1">
      <c r="A1001" s="109"/>
      <c r="B1001" s="109"/>
      <c r="C1001" s="109"/>
      <c r="D1001" s="109"/>
      <c r="E1001" s="109"/>
      <c r="F1001" s="109"/>
      <c r="G1001" s="109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  <c r="S1001" s="109"/>
      <c r="T1001" s="109"/>
      <c r="U1001" s="109"/>
      <c r="V1001" s="109"/>
      <c r="W1001" s="109"/>
      <c r="X1001" s="109"/>
      <c r="Y1001" s="109"/>
      <c r="Z1001" s="109"/>
      <c r="AA1001" s="109"/>
      <c r="AB1001" s="109"/>
    </row>
    <row r="1002" spans="1:28" ht="12" customHeight="1">
      <c r="A1002" s="109"/>
      <c r="B1002" s="109"/>
      <c r="C1002" s="109"/>
      <c r="D1002" s="109"/>
      <c r="E1002" s="109"/>
      <c r="F1002" s="109"/>
      <c r="G1002" s="109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109"/>
      <c r="X1002" s="109"/>
      <c r="Y1002" s="109"/>
      <c r="Z1002" s="109"/>
      <c r="AA1002" s="109"/>
      <c r="AB1002" s="109"/>
    </row>
    <row r="1003" spans="1:28" ht="12" customHeight="1">
      <c r="A1003" s="109"/>
      <c r="B1003" s="109"/>
      <c r="C1003" s="109"/>
      <c r="D1003" s="109"/>
      <c r="E1003" s="109"/>
      <c r="F1003" s="109"/>
      <c r="G1003" s="109"/>
      <c r="H1003" s="109"/>
      <c r="I1003" s="109"/>
      <c r="J1003" s="109"/>
      <c r="K1003" s="109"/>
      <c r="L1003" s="109"/>
      <c r="M1003" s="109"/>
      <c r="N1003" s="109"/>
      <c r="O1003" s="109"/>
      <c r="P1003" s="109"/>
      <c r="Q1003" s="109"/>
      <c r="R1003" s="109"/>
      <c r="S1003" s="109"/>
      <c r="T1003" s="109"/>
      <c r="U1003" s="109"/>
      <c r="V1003" s="109"/>
      <c r="W1003" s="109"/>
      <c r="X1003" s="109"/>
      <c r="Y1003" s="109"/>
      <c r="Z1003" s="109"/>
      <c r="AA1003" s="109"/>
      <c r="AB1003" s="109"/>
    </row>
    <row r="1004" spans="1:28" ht="12" customHeight="1">
      <c r="A1004" s="109"/>
      <c r="B1004" s="109"/>
      <c r="C1004" s="109"/>
      <c r="D1004" s="109"/>
      <c r="E1004" s="109"/>
      <c r="F1004" s="109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  <c r="W1004" s="109"/>
      <c r="X1004" s="109"/>
      <c r="Y1004" s="109"/>
      <c r="Z1004" s="109"/>
      <c r="AA1004" s="109"/>
      <c r="AB1004" s="109"/>
    </row>
  </sheetData>
  <autoFilter ref="B3:L3"/>
  <mergeCells count="1">
    <mergeCell ref="B1:L1"/>
  </mergeCells>
  <conditionalFormatting sqref="J66:K66">
    <cfRule type="cellIs" dxfId="0" priority="1" operator="lessThan">
      <formula>0</formula>
    </cfRule>
  </conditionalFormatting>
  <pageMargins left="0.511811024" right="0.511811024" top="0.78740157499999996" bottom="0.78740157499999996" header="0" footer="0"/>
  <pageSetup paperSize="9" scale="6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"/>
  <sheetViews>
    <sheetView showGridLines="0" zoomScale="120" zoomScaleNormal="120" workbookViewId="0">
      <selection activeCell="B14" sqref="B14"/>
    </sheetView>
  </sheetViews>
  <sheetFormatPr defaultRowHeight="15"/>
  <cols>
    <col min="2" max="2" width="51.28515625" customWidth="1"/>
    <col min="3" max="3" width="40.28515625" customWidth="1"/>
  </cols>
  <sheetData>
    <row r="2" spans="2:3" ht="15.75">
      <c r="B2" s="222" t="s">
        <v>627</v>
      </c>
    </row>
    <row r="3" spans="2:3">
      <c r="B3" s="223" t="s">
        <v>616</v>
      </c>
      <c r="C3" s="223" t="s">
        <v>625</v>
      </c>
    </row>
    <row r="4" spans="2:3">
      <c r="B4" s="5" t="s">
        <v>617</v>
      </c>
      <c r="C4" s="31">
        <v>228900</v>
      </c>
    </row>
    <row r="5" spans="2:3">
      <c r="B5" s="5" t="s">
        <v>618</v>
      </c>
      <c r="C5" s="31">
        <v>50400</v>
      </c>
    </row>
    <row r="6" spans="2:3">
      <c r="B6" s="5" t="s">
        <v>619</v>
      </c>
      <c r="C6" s="31">
        <v>33600</v>
      </c>
    </row>
    <row r="7" spans="2:3">
      <c r="B7" s="5" t="s">
        <v>620</v>
      </c>
      <c r="C7" s="31">
        <v>8400</v>
      </c>
    </row>
    <row r="8" spans="2:3">
      <c r="B8" s="5" t="s">
        <v>621</v>
      </c>
      <c r="C8" s="31">
        <v>50000</v>
      </c>
    </row>
    <row r="9" spans="2:3">
      <c r="B9" s="5" t="s">
        <v>622</v>
      </c>
      <c r="C9" s="31">
        <v>2000</v>
      </c>
    </row>
    <row r="10" spans="2:3">
      <c r="B10" s="5" t="s">
        <v>623</v>
      </c>
      <c r="C10" s="31">
        <v>13250</v>
      </c>
    </row>
    <row r="11" spans="2:3">
      <c r="B11" s="5" t="s">
        <v>624</v>
      </c>
      <c r="C11" s="31">
        <v>173207.67999999999</v>
      </c>
    </row>
    <row r="12" spans="2:3" ht="18.75">
      <c r="B12" s="19" t="s">
        <v>626</v>
      </c>
      <c r="C12" s="224">
        <f>SUM(C4:C11)</f>
        <v>559757.67999999993</v>
      </c>
    </row>
    <row r="13" spans="2:3">
      <c r="B13" s="225" t="s">
        <v>733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Resumo</vt:lpstr>
      <vt:lpstr>Assistência Estudantil</vt:lpstr>
      <vt:lpstr>Obras e serv. eng.</vt:lpstr>
      <vt:lpstr>Terceirização</vt:lpstr>
      <vt:lpstr>Outros contratos Mossoró</vt:lpstr>
      <vt:lpstr>Outros contratos campi</vt:lpstr>
      <vt:lpstr>Bolsas pesquisa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Daiane Costa</dc:creator>
  <cp:lastModifiedBy>Daiane Costa</cp:lastModifiedBy>
  <cp:lastPrinted>2023-10-04T13:34:10Z</cp:lastPrinted>
  <dcterms:created xsi:type="dcterms:W3CDTF">2023-06-22T17:34:20Z</dcterms:created>
  <dcterms:modified xsi:type="dcterms:W3CDTF">2023-10-04T14:06:34Z</dcterms:modified>
</cp:coreProperties>
</file>